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36" windowHeight="6540" activeTab="1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Dennis Urban</author>
  </authors>
  <commentList>
    <comment ref="M5" authorId="0">
      <text>
        <r>
          <rPr>
            <b/>
            <sz val="8"/>
            <rFont val="Tahoma"/>
            <family val="0"/>
          </rPr>
          <t>Dennis Urban: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Расчетный год</t>
        </r>
      </text>
    </comment>
  </commentList>
</comments>
</file>

<file path=xl/sharedStrings.xml><?xml version="1.0" encoding="utf-8"?>
<sst xmlns="http://schemas.openxmlformats.org/spreadsheetml/2006/main" count="30" uniqueCount="26">
  <si>
    <t>Годы</t>
  </si>
  <si>
    <t>GNPN</t>
  </si>
  <si>
    <t>DEFL</t>
  </si>
  <si>
    <t>CONR</t>
  </si>
  <si>
    <t>APC</t>
  </si>
  <si>
    <t>AMORN</t>
  </si>
  <si>
    <t>IN</t>
  </si>
  <si>
    <r>
      <t>I</t>
    </r>
    <r>
      <rPr>
        <sz val="8"/>
        <rFont val="Arial Cyr"/>
        <family val="2"/>
      </rPr>
      <t>ind</t>
    </r>
  </si>
  <si>
    <t>Расп.дох.Р</t>
  </si>
  <si>
    <t>Расп.дох.Н</t>
  </si>
  <si>
    <t>CONN</t>
  </si>
  <si>
    <t>INCR</t>
  </si>
  <si>
    <t>INCN</t>
  </si>
  <si>
    <t>CONR+SR</t>
  </si>
  <si>
    <t>INCR*DEFL/100</t>
  </si>
  <si>
    <t>MPC</t>
  </si>
  <si>
    <t>Ka</t>
  </si>
  <si>
    <r>
      <t>C</t>
    </r>
    <r>
      <rPr>
        <sz val="10"/>
        <rFont val="Arial Cyr"/>
        <family val="2"/>
      </rPr>
      <t>o</t>
    </r>
  </si>
  <si>
    <r>
      <t>I</t>
    </r>
    <r>
      <rPr>
        <sz val="10"/>
        <rFont val="Arial Cyr"/>
        <family val="2"/>
      </rPr>
      <t>o</t>
    </r>
  </si>
  <si>
    <r>
      <t>A</t>
    </r>
    <r>
      <rPr>
        <sz val="10"/>
        <rFont val="Arial Cyr"/>
        <family val="2"/>
      </rPr>
      <t>o</t>
    </r>
  </si>
  <si>
    <r>
      <t>I</t>
    </r>
    <r>
      <rPr>
        <sz val="10"/>
        <rFont val="Arial Cyr"/>
        <family val="2"/>
      </rPr>
      <t>t</t>
    </r>
  </si>
  <si>
    <r>
      <t>C</t>
    </r>
    <r>
      <rPr>
        <sz val="10"/>
        <rFont val="Arial Cyr"/>
        <family val="2"/>
      </rPr>
      <t>t</t>
    </r>
  </si>
  <si>
    <r>
      <t>Y</t>
    </r>
    <r>
      <rPr>
        <sz val="10"/>
        <rFont val="Arial Cyr"/>
        <family val="2"/>
      </rPr>
      <t>t</t>
    </r>
  </si>
  <si>
    <r>
      <t>Y</t>
    </r>
    <r>
      <rPr>
        <sz val="10"/>
        <rFont val="Arial Cyr"/>
        <family val="2"/>
      </rPr>
      <t>ст.</t>
    </r>
  </si>
  <si>
    <t>Импульс</t>
  </si>
  <si>
    <r>
      <t>Y</t>
    </r>
    <r>
      <rPr>
        <sz val="10"/>
        <color indexed="13"/>
        <rFont val="Arial Cyr"/>
        <family val="2"/>
      </rPr>
      <t>равн.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</si>
</sst>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Cyr"/>
      <family val="2"/>
    </font>
    <font>
      <b/>
      <sz val="12"/>
      <name val="Tahoma"/>
      <family val="2"/>
    </font>
    <font>
      <sz val="10"/>
      <color indexed="13"/>
      <name val="Arial Cyr"/>
      <family val="2"/>
    </font>
    <font>
      <sz val="10"/>
      <color indexed="10"/>
      <name val="Arial Cyr"/>
      <family val="2"/>
    </font>
    <font>
      <b/>
      <sz val="10"/>
      <color indexed="13"/>
      <name val="Arial Cyr"/>
      <family val="2"/>
    </font>
    <font>
      <sz val="10"/>
      <color indexed="12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6" borderId="0" xfId="0" applyFont="1" applyFill="1" applyAlignment="1">
      <alignment/>
    </xf>
    <xf numFmtId="2" fontId="11" fillId="7" borderId="0" xfId="0" applyNumberFormat="1" applyFont="1" applyFill="1" applyAlignment="1">
      <alignment/>
    </xf>
    <xf numFmtId="0" fontId="0" fillId="8" borderId="6" xfId="0" applyFill="1" applyBorder="1" applyAlignment="1">
      <alignment/>
    </xf>
    <xf numFmtId="2" fontId="0" fillId="8" borderId="6" xfId="0" applyNumberFormat="1" applyFill="1" applyBorder="1" applyAlignment="1">
      <alignment/>
    </xf>
    <xf numFmtId="0" fontId="12" fillId="5" borderId="0" xfId="0" applyFont="1" applyFill="1" applyAlignment="1">
      <alignment/>
    </xf>
    <xf numFmtId="2" fontId="13" fillId="7" borderId="0" xfId="0" applyNumberFormat="1" applyFont="1" applyFill="1" applyAlignment="1">
      <alignment/>
    </xf>
    <xf numFmtId="0" fontId="0" fillId="8" borderId="7" xfId="0" applyFill="1" applyBorder="1" applyAlignment="1">
      <alignment/>
    </xf>
    <xf numFmtId="0" fontId="10" fillId="9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Yt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Лист1!$A$17:$A$53</c:f>
              <c:numCach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cat>
          <c:val>
            <c:numRef>
              <c:f>Лист1!$G$17:$G$53</c:f>
              <c:numCache>
                <c:ptCount val="37"/>
                <c:pt idx="0">
                  <c:v>751.9548223458479</c:v>
                </c:pt>
                <c:pt idx="1">
                  <c:v>773.0217144866506</c:v>
                </c:pt>
                <c:pt idx="2">
                  <c:v>817.1989629393059</c:v>
                </c:pt>
                <c:pt idx="3">
                  <c:v>882.777147451503</c:v>
                </c:pt>
                <c:pt idx="4">
                  <c:v>963.546685954976</c:v>
                </c:pt>
                <c:pt idx="5">
                  <c:v>1048.6819260425889</c:v>
                </c:pt>
                <c:pt idx="6">
                  <c:v>1123.45799932756</c:v>
                </c:pt>
                <c:pt idx="7">
                  <c:v>1170.9029543782206</c:v>
                </c:pt>
                <c:pt idx="8">
                  <c:v>1174.3414430494681</c:v>
                </c:pt>
                <c:pt idx="9">
                  <c:v>1120.6065821340908</c:v>
                </c:pt>
                <c:pt idx="10">
                  <c:v>1003.507733898256</c:v>
                </c:pt>
                <c:pt idx="11">
                  <c:v>826.9766443086446</c:v>
                </c:pt>
                <c:pt idx="12">
                  <c:v>607.210357374413</c:v>
                </c:pt>
                <c:pt idx="13">
                  <c:v>373.1235354550952</c:v>
                </c:pt>
                <c:pt idx="14">
                  <c:v>164.54429603312133</c:v>
                </c:pt>
                <c:pt idx="15">
                  <c:v>27.849855931299373</c:v>
                </c:pt>
                <c:pt idx="16">
                  <c:v>9.132018282898855</c:v>
                </c:pt>
                <c:pt idx="17">
                  <c:v>145.47143529574504</c:v>
                </c:pt>
                <c:pt idx="18">
                  <c:v>455.4190139677307</c:v>
                </c:pt>
                <c:pt idx="19">
                  <c:v>930.2440715759947</c:v>
                </c:pt>
                <c:pt idx="20">
                  <c:v>1527.8088282520598</c:v>
                </c:pt>
                <c:pt idx="21">
                  <c:v>2170.965397763949</c:v>
                </c:pt>
                <c:pt idx="22">
                  <c:v>2752.062793234304</c:v>
                </c:pt>
                <c:pt idx="23">
                  <c:v>3144.4572567425275</c:v>
                </c:pt>
                <c:pt idx="24">
                  <c:v>3220.8599376779925</c:v>
                </c:pt>
                <c:pt idx="25">
                  <c:v>2877.0263711020693</c:v>
                </c:pt>
                <c:pt idx="26">
                  <c:v>2057.8647953207455</c:v>
                </c:pt>
                <c:pt idx="27">
                  <c:v>781.7549688366871</c:v>
                </c:pt>
                <c:pt idx="28">
                  <c:v>-841.9927108233292</c:v>
                </c:pt>
                <c:pt idx="29">
                  <c:v>-2607.764166152592</c:v>
                </c:pt>
                <c:pt idx="30">
                  <c:v>-4224.801471932293</c:v>
                </c:pt>
                <c:pt idx="31">
                  <c:v>-5347.506944762843</c:v>
                </c:pt>
                <c:pt idx="32">
                  <c:v>-5624.655432823613</c:v>
                </c:pt>
                <c:pt idx="33">
                  <c:v>-4763.665343878318</c:v>
                </c:pt>
                <c:pt idx="34">
                  <c:v>-2602.1593210194933</c:v>
                </c:pt>
                <c:pt idx="35">
                  <c:v>824.5323852664651</c:v>
                </c:pt>
                <c:pt idx="36">
                  <c:v>5233.740615581482</c:v>
                </c:pt>
              </c:numCache>
            </c:numRef>
          </c:val>
          <c:smooth val="0"/>
        </c:ser>
        <c:axId val="18648544"/>
        <c:axId val="56334049"/>
      </c:lineChart>
      <c:catAx>
        <c:axId val="18648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34049"/>
        <c:crosses val="autoZero"/>
        <c:auto val="1"/>
        <c:lblOffset val="100"/>
        <c:tickLblSkip val="3"/>
        <c:noMultiLvlLbl val="0"/>
      </c:catAx>
      <c:valAx>
        <c:axId val="56334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48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Взаимодействие акселератора и мультипликатора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Лист1!$M$17</c:f>
              <c:strCache>
                <c:ptCount val="1"/>
                <c:pt idx="0">
                  <c:v>MPC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Лист1!$N$18:$N$58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Лист1!$M$18:$M$58</c:f>
              <c:numCache>
                <c:ptCount val="41"/>
                <c:pt idx="0">
                  <c:v>0</c:v>
                </c:pt>
                <c:pt idx="1">
                  <c:v>0.5324555320336759</c:v>
                </c:pt>
                <c:pt idx="2">
                  <c:v>0.6944271909999158</c:v>
                </c:pt>
                <c:pt idx="3">
                  <c:v>0.7954451150103321</c:v>
                </c:pt>
                <c:pt idx="4">
                  <c:v>0.8649110640673517</c:v>
                </c:pt>
                <c:pt idx="5">
                  <c:v>0.9142135623730951</c:v>
                </c:pt>
                <c:pt idx="6">
                  <c:v>0.9491933384829668</c:v>
                </c:pt>
                <c:pt idx="7">
                  <c:v>0.9733200530681512</c:v>
                </c:pt>
                <c:pt idx="8">
                  <c:v>0.9888543819998317</c:v>
                </c:pt>
                <c:pt idx="9">
                  <c:v>0.9973665961010275</c:v>
                </c:pt>
                <c:pt idx="10">
                  <c:v>1</c:v>
                </c:pt>
                <c:pt idx="11">
                  <c:v>0.9976176963403032</c:v>
                </c:pt>
                <c:pt idx="12">
                  <c:v>0.9908902300206643</c:v>
                </c:pt>
                <c:pt idx="13">
                  <c:v>0.9803508501982761</c:v>
                </c:pt>
                <c:pt idx="14">
                  <c:v>0.9664319132398465</c:v>
                </c:pt>
                <c:pt idx="15">
                  <c:v>0.9494897427831779</c:v>
                </c:pt>
                <c:pt idx="16">
                  <c:v>0.9298221281347034</c:v>
                </c:pt>
                <c:pt idx="17">
                  <c:v>0.9076809620810595</c:v>
                </c:pt>
                <c:pt idx="18">
                  <c:v>0.8832815729997476</c:v>
                </c:pt>
                <c:pt idx="19">
                  <c:v>0.8568097504180443</c:v>
                </c:pt>
                <c:pt idx="20">
                  <c:v>0.8284271247461903</c:v>
                </c:pt>
                <c:pt idx="21">
                  <c:v>0.7982753492378878</c:v>
                </c:pt>
                <c:pt idx="22">
                  <c:v>0.7664793948382651</c:v>
                </c:pt>
                <c:pt idx="23">
                  <c:v>0.7331501776206202</c:v>
                </c:pt>
                <c:pt idx="24">
                  <c:v>0.6983866769659337</c:v>
                </c:pt>
                <c:pt idx="25">
                  <c:v>0.6622776601683795</c:v>
                </c:pt>
                <c:pt idx="26">
                  <c:v>0.62490309931942</c:v>
                </c:pt>
                <c:pt idx="27">
                  <c:v>0.5863353450309967</c:v>
                </c:pt>
                <c:pt idx="28">
                  <c:v>0.5466401061363024</c:v>
                </c:pt>
                <c:pt idx="29">
                  <c:v>0.5058772731852801</c:v>
                </c:pt>
                <c:pt idx="30">
                  <c:v>0.4641016151377544</c:v>
                </c:pt>
                <c:pt idx="31">
                  <c:v>0.42136337233180177</c:v>
                </c:pt>
                <c:pt idx="32">
                  <c:v>0.37770876399966324</c:v>
                </c:pt>
                <c:pt idx="33">
                  <c:v>0.33318042491699007</c:v>
                </c:pt>
                <c:pt idx="34">
                  <c:v>0.2878177829171551</c:v>
                </c:pt>
                <c:pt idx="35">
                  <c:v>0.24165738677394133</c:v>
                </c:pt>
                <c:pt idx="36">
                  <c:v>0.19473319220205498</c:v>
                </c:pt>
                <c:pt idx="37">
                  <c:v>0.14707681233426895</c:v>
                </c:pt>
                <c:pt idx="38">
                  <c:v>0.09871773792358551</c:v>
                </c:pt>
                <c:pt idx="39">
                  <c:v>0.04968353162629979</c:v>
                </c:pt>
                <c:pt idx="40">
                  <c:v>0</c:v>
                </c:pt>
              </c:numCache>
            </c:numRef>
          </c:val>
          <c:smooth val="0"/>
        </c:ser>
        <c:axId val="56924186"/>
        <c:axId val="23453131"/>
      </c:lineChart>
      <c:catAx>
        <c:axId val="5692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3131"/>
        <c:crosses val="autoZero"/>
        <c:auto val="1"/>
        <c:lblOffset val="100"/>
        <c:tickLblSkip val="3"/>
        <c:noMultiLvlLbl val="0"/>
      </c:catAx>
      <c:valAx>
        <c:axId val="23453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MPC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2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Диаграмма2"/>
      <sheetName val="2"/>
      <sheetName val="3"/>
      <sheetName val="4"/>
      <sheetName val="5"/>
      <sheetName val="6"/>
      <sheetName val="Лист1"/>
      <sheetName val="Лист2"/>
      <sheetName val="Лист3"/>
    </sheetNames>
    <sheetDataSet>
      <sheetData sheetId="7">
        <row r="38">
          <cell r="B38">
            <v>382.5273338940286</v>
          </cell>
          <cell r="C38">
            <v>383.9765372168285</v>
          </cell>
          <cell r="D38">
            <v>350.41976893453136</v>
          </cell>
          <cell r="E38">
            <v>341.9970930232558</v>
          </cell>
          <cell r="F38">
            <v>452.16735822959873</v>
          </cell>
          <cell r="G38">
            <v>402.2413793103449</v>
          </cell>
          <cell r="H38">
            <v>456.6128830519073</v>
          </cell>
          <cell r="I38">
            <v>500.03544596416884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workbookViewId="0" topLeftCell="B1">
      <selection activeCell="H2" sqref="H2"/>
    </sheetView>
  </sheetViews>
  <sheetFormatPr defaultColWidth="9.00390625" defaultRowHeight="12.75"/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15" t="s">
        <v>0</v>
      </c>
      <c r="M1" s="9" t="s">
        <v>15</v>
      </c>
      <c r="N1" s="9" t="s">
        <v>16</v>
      </c>
    </row>
    <row r="2" spans="1:14" ht="12.75">
      <c r="A2" s="4">
        <v>1967</v>
      </c>
      <c r="B2" s="5">
        <v>779.7</v>
      </c>
      <c r="C2" s="5">
        <v>35.67</v>
      </c>
      <c r="D2" s="5">
        <v>1319.4</v>
      </c>
      <c r="E2" s="5">
        <v>89.5</v>
      </c>
      <c r="F2" s="5">
        <v>67.4</v>
      </c>
      <c r="G2" s="5">
        <v>111.56522999999989</v>
      </c>
      <c r="H2" s="5">
        <f>G2-F2</f>
        <v>44.16522999999988</v>
      </c>
      <c r="I2" s="5">
        <f>D2+'[1]Лист1'!$B$38</f>
        <v>1701.9273338940286</v>
      </c>
      <c r="J2" s="5">
        <f>I2*C2/100</f>
        <v>607.07748</v>
      </c>
      <c r="K2" s="5">
        <f>D2*C2/100</f>
        <v>470.62998000000005</v>
      </c>
      <c r="L2" s="16">
        <v>1967</v>
      </c>
      <c r="M2" s="8">
        <f aca="true" t="shared" si="0" ref="M2:M9">K2/J2</f>
        <v>0.7752387388838736</v>
      </c>
      <c r="N2" s="10"/>
    </row>
    <row r="3" spans="1:14" ht="12.75">
      <c r="A3" s="4">
        <v>1968</v>
      </c>
      <c r="B3" s="5">
        <v>862.9</v>
      </c>
      <c r="C3" s="5">
        <v>37.08</v>
      </c>
      <c r="D3" s="5">
        <v>1378.1</v>
      </c>
      <c r="E3" s="5">
        <v>90</v>
      </c>
      <c r="F3" s="5">
        <v>73.9</v>
      </c>
      <c r="G3" s="6">
        <v>143.69632000000004</v>
      </c>
      <c r="H3" s="5">
        <f aca="true" t="shared" si="1" ref="H3:H8">G3-F3</f>
        <v>69.79632000000004</v>
      </c>
      <c r="I3" s="5">
        <f>D3+'[1]Лист1'!$C$38</f>
        <v>1762.0765372168285</v>
      </c>
      <c r="J3" s="5">
        <f>I3*C3/100</f>
        <v>653.37798</v>
      </c>
      <c r="K3" s="5">
        <f>D3*C3/100</f>
        <v>510.99947999999995</v>
      </c>
      <c r="L3" s="16">
        <v>1968</v>
      </c>
      <c r="M3" s="8">
        <f t="shared" si="0"/>
        <v>0.7820886158422419</v>
      </c>
      <c r="N3" s="8">
        <f aca="true" t="shared" si="2" ref="N3:N9">H3/(B3-B2)</f>
        <v>0.838898076923078</v>
      </c>
    </row>
    <row r="4" spans="1:14" ht="12.75">
      <c r="A4" s="4">
        <v>1969</v>
      </c>
      <c r="B4" s="5">
        <v>941.3</v>
      </c>
      <c r="C4" s="5">
        <v>38.95</v>
      </c>
      <c r="D4" s="5">
        <v>1442.9</v>
      </c>
      <c r="E4" s="5">
        <v>92.1</v>
      </c>
      <c r="F4" s="5">
        <v>81.4</v>
      </c>
      <c r="G4" s="6">
        <v>160.54724999999988</v>
      </c>
      <c r="H4" s="5">
        <f t="shared" si="1"/>
        <v>79.14724999999987</v>
      </c>
      <c r="I4" s="5">
        <f>D4+'[1]Лист1'!$D$38</f>
        <v>1793.3197689345316</v>
      </c>
      <c r="J4" s="5">
        <f aca="true" t="shared" si="3" ref="J4:J9">I4*C4/100</f>
        <v>698.49805</v>
      </c>
      <c r="K4" s="5">
        <f aca="true" t="shared" si="4" ref="K4:K9">D4*C4/100</f>
        <v>562.0095500000001</v>
      </c>
      <c r="L4" s="16">
        <v>1969</v>
      </c>
      <c r="M4" s="8">
        <f t="shared" si="0"/>
        <v>0.8045971638718248</v>
      </c>
      <c r="N4" s="8">
        <f t="shared" si="2"/>
        <v>1.0095312499999987</v>
      </c>
    </row>
    <row r="5" spans="1:14" ht="12.75">
      <c r="A5" s="18">
        <v>1970</v>
      </c>
      <c r="B5" s="19">
        <v>994.2</v>
      </c>
      <c r="C5" s="19">
        <v>41.28</v>
      </c>
      <c r="D5" s="19">
        <v>1481.5</v>
      </c>
      <c r="E5" s="19">
        <v>90.4</v>
      </c>
      <c r="F5" s="19">
        <v>88.8</v>
      </c>
      <c r="G5" s="20">
        <v>156.75264000000007</v>
      </c>
      <c r="H5" s="19">
        <f t="shared" si="1"/>
        <v>67.95264000000007</v>
      </c>
      <c r="I5" s="19">
        <f>D5+'[1]Лист1'!$E$38</f>
        <v>1823.4970930232557</v>
      </c>
      <c r="J5" s="19">
        <f t="shared" si="3"/>
        <v>752.7395999999999</v>
      </c>
      <c r="K5" s="19">
        <f t="shared" si="4"/>
        <v>611.5632</v>
      </c>
      <c r="L5" s="17">
        <v>1970</v>
      </c>
      <c r="M5" s="11">
        <f t="shared" si="0"/>
        <v>0.8124498830671326</v>
      </c>
      <c r="N5" s="11">
        <f t="shared" si="2"/>
        <v>1.2845489603024567</v>
      </c>
    </row>
    <row r="6" spans="1:14" ht="12.75">
      <c r="A6" s="4">
        <v>1971</v>
      </c>
      <c r="B6" s="5">
        <v>1127.3</v>
      </c>
      <c r="C6" s="5">
        <v>43.38</v>
      </c>
      <c r="D6" s="5">
        <v>1520.9</v>
      </c>
      <c r="E6" s="5">
        <v>89</v>
      </c>
      <c r="F6" s="5">
        <v>97.5</v>
      </c>
      <c r="G6" s="6">
        <v>232.3705999999998</v>
      </c>
      <c r="H6" s="5">
        <f t="shared" si="1"/>
        <v>134.8705999999998</v>
      </c>
      <c r="I6" s="5">
        <f>D6+'[1]Лист1'!$F$38</f>
        <v>1973.0673582295988</v>
      </c>
      <c r="J6" s="5">
        <f t="shared" si="3"/>
        <v>855.91662</v>
      </c>
      <c r="K6" s="5">
        <f t="shared" si="4"/>
        <v>659.76642</v>
      </c>
      <c r="L6" s="16">
        <v>1971</v>
      </c>
      <c r="M6" s="8">
        <f t="shared" si="0"/>
        <v>0.7708302474603193</v>
      </c>
      <c r="N6" s="8">
        <f t="shared" si="2"/>
        <v>1.0133027798647625</v>
      </c>
    </row>
    <row r="7" spans="1:14" ht="12.75">
      <c r="A7" s="4">
        <v>1972</v>
      </c>
      <c r="B7" s="5">
        <v>1166.5</v>
      </c>
      <c r="C7" s="5">
        <v>45.82</v>
      </c>
      <c r="D7" s="5">
        <v>1581.8</v>
      </c>
      <c r="E7" s="5">
        <v>90.3</v>
      </c>
      <c r="F7" s="5">
        <v>107.9</v>
      </c>
      <c r="G7" s="6">
        <v>200.1103800000001</v>
      </c>
      <c r="H7" s="5">
        <f t="shared" si="1"/>
        <v>92.2103800000001</v>
      </c>
      <c r="I7" s="5">
        <f>D7+'[1]Лист1'!$G$38</f>
        <v>1984.0413793103448</v>
      </c>
      <c r="J7" s="5">
        <f t="shared" si="3"/>
        <v>909.08776</v>
      </c>
      <c r="K7" s="5">
        <f t="shared" si="4"/>
        <v>724.78076</v>
      </c>
      <c r="L7" s="16">
        <v>1972</v>
      </c>
      <c r="M7" s="8">
        <f t="shared" si="0"/>
        <v>0.7972615977141745</v>
      </c>
      <c r="N7" s="8">
        <f t="shared" si="2"/>
        <v>2.3523056122448978</v>
      </c>
    </row>
    <row r="8" spans="1:14" ht="12.75">
      <c r="A8" s="4">
        <v>1973</v>
      </c>
      <c r="B8" s="5">
        <v>1311.6</v>
      </c>
      <c r="C8" s="5">
        <v>47.97</v>
      </c>
      <c r="D8" s="5">
        <v>1689.9</v>
      </c>
      <c r="E8" s="5">
        <v>89.3</v>
      </c>
      <c r="F8" s="5">
        <v>118.1</v>
      </c>
      <c r="G8" s="6">
        <v>247.48148999999975</v>
      </c>
      <c r="H8" s="5">
        <f t="shared" si="1"/>
        <v>129.38148999999976</v>
      </c>
      <c r="I8" s="5">
        <f>D8+'[1]Лист1'!$H$38</f>
        <v>2146.5128830519075</v>
      </c>
      <c r="J8" s="5">
        <f t="shared" si="3"/>
        <v>1029.68223</v>
      </c>
      <c r="K8" s="5">
        <f t="shared" si="4"/>
        <v>810.64503</v>
      </c>
      <c r="L8" s="16">
        <v>1973</v>
      </c>
      <c r="M8" s="8">
        <f t="shared" si="0"/>
        <v>0.7872768960963812</v>
      </c>
      <c r="N8" s="8">
        <f t="shared" si="2"/>
        <v>0.8916711922811843</v>
      </c>
    </row>
    <row r="9" spans="1:14" ht="12.75">
      <c r="A9" s="4">
        <v>1974</v>
      </c>
      <c r="B9" s="5">
        <v>1426.2</v>
      </c>
      <c r="C9" s="5">
        <v>51.91</v>
      </c>
      <c r="D9" s="5">
        <v>1667.5</v>
      </c>
      <c r="E9" s="5">
        <v>87.4</v>
      </c>
      <c r="F9" s="5">
        <v>137.5</v>
      </c>
      <c r="G9" s="6">
        <v>260.14567000000017</v>
      </c>
      <c r="H9" s="5">
        <f>G9-F9</f>
        <v>122.64567000000017</v>
      </c>
      <c r="I9" s="5">
        <f>D9+'[1]Лист1'!$I$38</f>
        <v>2167.535445964169</v>
      </c>
      <c r="J9" s="5">
        <f t="shared" si="3"/>
        <v>1125.16765</v>
      </c>
      <c r="K9" s="5">
        <f t="shared" si="4"/>
        <v>865.5992499999999</v>
      </c>
      <c r="L9" s="14">
        <v>1974</v>
      </c>
      <c r="M9" s="8">
        <f t="shared" si="0"/>
        <v>0.7693069117299984</v>
      </c>
      <c r="N9" s="8">
        <f t="shared" si="2"/>
        <v>1.0702065445026179</v>
      </c>
    </row>
    <row r="10" spans="13:14" ht="12.75">
      <c r="M10" s="11">
        <f>AVERAGE(M2:M9)</f>
        <v>0.7873812568332433</v>
      </c>
      <c r="N10" s="11">
        <f>AVERAGE(N3:N9)</f>
        <v>1.208637773731285</v>
      </c>
    </row>
    <row r="11" spans="9:10" ht="15">
      <c r="I11" s="7" t="s">
        <v>11</v>
      </c>
      <c r="J11" s="7" t="s">
        <v>12</v>
      </c>
    </row>
    <row r="12" spans="8:10" ht="12.75">
      <c r="H12" t="s">
        <v>13</v>
      </c>
      <c r="J12" t="s">
        <v>14</v>
      </c>
    </row>
    <row r="16" spans="1:10" ht="12.75">
      <c r="A16" s="1" t="s">
        <v>0</v>
      </c>
      <c r="B16" s="2" t="s">
        <v>17</v>
      </c>
      <c r="C16" s="2" t="s">
        <v>18</v>
      </c>
      <c r="D16" s="2" t="s">
        <v>19</v>
      </c>
      <c r="E16" s="2" t="s">
        <v>20</v>
      </c>
      <c r="F16" s="2" t="s">
        <v>21</v>
      </c>
      <c r="G16" s="2" t="s">
        <v>22</v>
      </c>
      <c r="H16" s="21" t="s">
        <v>23</v>
      </c>
      <c r="I16" s="22" t="s">
        <v>24</v>
      </c>
      <c r="J16" s="23">
        <f>0.5*(K6-K5)</f>
        <v>24.101609999999994</v>
      </c>
    </row>
    <row r="17" spans="1:14" ht="12.75">
      <c r="A17" s="4">
        <v>1970</v>
      </c>
      <c r="B17" s="24">
        <f>0.15*K2</f>
        <v>70.594497</v>
      </c>
      <c r="C17" s="24">
        <f>F2</f>
        <v>67.4</v>
      </c>
      <c r="D17" s="24">
        <f>B17+C17</f>
        <v>137.99449700000002</v>
      </c>
      <c r="E17" s="24">
        <v>0</v>
      </c>
      <c r="F17" s="24">
        <f>D17/(1-M2)</f>
        <v>613.9603253458479</v>
      </c>
      <c r="G17" s="24">
        <f>F17+D17</f>
        <v>751.9548223458479</v>
      </c>
      <c r="M17" s="29" t="s">
        <v>15</v>
      </c>
      <c r="N17" s="29" t="s">
        <v>16</v>
      </c>
    </row>
    <row r="18" spans="1:14" ht="12.75">
      <c r="A18" s="4">
        <v>1971</v>
      </c>
      <c r="B18" s="24"/>
      <c r="C18" s="24"/>
      <c r="D18" s="25">
        <f>D17+J16</f>
        <v>162.09610700000002</v>
      </c>
      <c r="E18" s="24">
        <v>0</v>
      </c>
      <c r="F18" s="24">
        <f aca="true" t="shared" si="5" ref="F18:F25">$M$5*G17</f>
        <v>610.9256074866506</v>
      </c>
      <c r="G18" s="25">
        <f>D18+F18</f>
        <v>773.0217144866506</v>
      </c>
      <c r="I18" s="26" t="s">
        <v>25</v>
      </c>
      <c r="J18" s="27"/>
      <c r="M18" s="5">
        <f>-N18+2*(SQRT(N18))</f>
        <v>0</v>
      </c>
      <c r="N18" s="5">
        <v>0</v>
      </c>
    </row>
    <row r="19" spans="1:14" ht="12.75">
      <c r="A19" s="4">
        <v>1972</v>
      </c>
      <c r="B19" s="24"/>
      <c r="C19" s="24"/>
      <c r="D19" s="25">
        <f>D18+J17</f>
        <v>162.09610700000002</v>
      </c>
      <c r="E19" s="24">
        <f>$N$5*(G18-G17)</f>
        <v>27.061454396272076</v>
      </c>
      <c r="F19" s="24">
        <f t="shared" si="5"/>
        <v>628.0414015430337</v>
      </c>
      <c r="G19" s="24">
        <f aca="true" t="shared" si="6" ref="G19:G24">$D$18+G18*($M$5+$N$5)-G17*$N$5</f>
        <v>817.1989629393059</v>
      </c>
      <c r="M19" s="5">
        <f>-N19+2*(SQRT(N19))</f>
        <v>0.5324555320336759</v>
      </c>
      <c r="N19" s="5">
        <v>0.1</v>
      </c>
    </row>
    <row r="20" spans="1:14" ht="12.75">
      <c r="A20" s="4">
        <v>1973</v>
      </c>
      <c r="B20" s="24"/>
      <c r="C20" s="24"/>
      <c r="D20" s="25">
        <f>D19+J18</f>
        <v>162.09610700000002</v>
      </c>
      <c r="E20" s="24">
        <f aca="true" t="shared" si="7" ref="E20:E27">$N$5*(G19-G18)</f>
        <v>56.74783856888176</v>
      </c>
      <c r="F20" s="24">
        <f t="shared" si="5"/>
        <v>663.9332018826211</v>
      </c>
      <c r="G20" s="24">
        <f t="shared" si="6"/>
        <v>882.777147451503</v>
      </c>
      <c r="M20" s="5">
        <f>-N20+2*(SQRT(N20))</f>
        <v>0.6944271909999158</v>
      </c>
      <c r="N20" s="5">
        <v>0.2</v>
      </c>
    </row>
    <row r="21" spans="1:14" ht="12.75">
      <c r="A21" s="4">
        <v>1974</v>
      </c>
      <c r="D21" s="25">
        <f>D20+J19</f>
        <v>162.09610700000002</v>
      </c>
      <c r="E21" s="24">
        <f t="shared" si="7"/>
        <v>84.23838873366536</v>
      </c>
      <c r="F21" s="24">
        <f t="shared" si="5"/>
        <v>717.2121902213105</v>
      </c>
      <c r="G21" s="24">
        <f t="shared" si="6"/>
        <v>963.546685954976</v>
      </c>
      <c r="H21" s="13"/>
      <c r="I21" s="13"/>
      <c r="J21" s="13"/>
      <c r="M21" s="5">
        <f aca="true" t="shared" si="8" ref="M21:M58">-N21+2*(SQRT(N21))</f>
        <v>0.7954451150103321</v>
      </c>
      <c r="N21" s="5">
        <v>0.3</v>
      </c>
    </row>
    <row r="22" spans="1:14" ht="12.75">
      <c r="A22" s="4">
        <v>1975</v>
      </c>
      <c r="D22" s="25">
        <f aca="true" t="shared" si="9" ref="D22:D27">D21+J20</f>
        <v>162.09610700000002</v>
      </c>
      <c r="E22" s="24">
        <f t="shared" si="7"/>
        <v>103.7524267087456</v>
      </c>
      <c r="F22" s="24">
        <f t="shared" si="5"/>
        <v>782.8333923338434</v>
      </c>
      <c r="G22" s="24">
        <f t="shared" si="6"/>
        <v>1048.6819260425889</v>
      </c>
      <c r="H22" s="13"/>
      <c r="I22" s="13"/>
      <c r="J22" s="13"/>
      <c r="M22" s="5">
        <f t="shared" si="8"/>
        <v>0.8649110640673517</v>
      </c>
      <c r="N22" s="5">
        <v>0.4</v>
      </c>
    </row>
    <row r="23" spans="1:14" ht="12.75">
      <c r="A23" s="4">
        <v>1976</v>
      </c>
      <c r="D23" s="25">
        <f t="shared" si="9"/>
        <v>162.09610700000002</v>
      </c>
      <c r="E23" s="24">
        <f t="shared" si="7"/>
        <v>109.36038413964309</v>
      </c>
      <c r="F23" s="24">
        <f t="shared" si="5"/>
        <v>852.0015081879168</v>
      </c>
      <c r="G23" s="24">
        <f t="shared" si="6"/>
        <v>1123.45799932756</v>
      </c>
      <c r="H23" s="13"/>
      <c r="I23" s="13"/>
      <c r="J23" s="13"/>
      <c r="M23" s="5">
        <f t="shared" si="8"/>
        <v>0.9142135623730951</v>
      </c>
      <c r="N23" s="5">
        <v>0.5</v>
      </c>
    </row>
    <row r="24" spans="1:14" ht="12.75">
      <c r="A24" s="4">
        <v>1977</v>
      </c>
      <c r="D24" s="25">
        <f t="shared" si="9"/>
        <v>162.09610700000002</v>
      </c>
      <c r="E24" s="24">
        <f t="shared" si="7"/>
        <v>96.05352719370988</v>
      </c>
      <c r="F24" s="24">
        <f t="shared" si="5"/>
        <v>912.7533201845108</v>
      </c>
      <c r="G24" s="24">
        <f t="shared" si="6"/>
        <v>1170.9029543782206</v>
      </c>
      <c r="M24" s="5">
        <f t="shared" si="8"/>
        <v>0.9491933384829668</v>
      </c>
      <c r="N24" s="5">
        <v>0.6</v>
      </c>
    </row>
    <row r="25" spans="1:14" ht="12.75">
      <c r="A25" s="4">
        <v>1978</v>
      </c>
      <c r="D25" s="25">
        <f t="shared" si="9"/>
        <v>162.09610700000002</v>
      </c>
      <c r="E25" s="24">
        <f t="shared" si="7"/>
        <v>60.945367681922875</v>
      </c>
      <c r="F25" s="24">
        <f t="shared" si="5"/>
        <v>951.2999683675454</v>
      </c>
      <c r="G25" s="24">
        <f aca="true" t="shared" si="10" ref="G25:G53">$D$18+G24*($M$5+$N$5)-G23*$N$5</f>
        <v>1174.3414430494681</v>
      </c>
      <c r="M25" s="5">
        <f t="shared" si="8"/>
        <v>0.9733200530681512</v>
      </c>
      <c r="N25" s="5">
        <v>0.7</v>
      </c>
    </row>
    <row r="26" spans="1:14" ht="12.75">
      <c r="A26" s="4">
        <v>1979</v>
      </c>
      <c r="D26" s="25">
        <f t="shared" si="9"/>
        <v>162.09610700000002</v>
      </c>
      <c r="E26" s="24">
        <f t="shared" si="7"/>
        <v>4.416907047662841</v>
      </c>
      <c r="F26" s="24">
        <f aca="true" t="shared" si="11" ref="F26:F44">$M$5*G25</f>
        <v>954.0935680864281</v>
      </c>
      <c r="G26" s="24">
        <f t="shared" si="10"/>
        <v>1120.6065821340908</v>
      </c>
      <c r="M26" s="5">
        <f t="shared" si="8"/>
        <v>0.9888543819998317</v>
      </c>
      <c r="N26" s="5">
        <v>0.8</v>
      </c>
    </row>
    <row r="27" spans="1:14" ht="12.75">
      <c r="A27" s="4">
        <v>1980</v>
      </c>
      <c r="D27" s="25">
        <f t="shared" si="9"/>
        <v>162.09610700000002</v>
      </c>
      <c r="E27" s="28">
        <f t="shared" si="7"/>
        <v>-69.02505972084508</v>
      </c>
      <c r="F27" s="24">
        <f t="shared" si="11"/>
        <v>910.4366866191012</v>
      </c>
      <c r="G27" s="24">
        <f t="shared" si="10"/>
        <v>1003.507733898256</v>
      </c>
      <c r="M27" s="5">
        <f t="shared" si="8"/>
        <v>0.9973665961010275</v>
      </c>
      <c r="N27" s="5">
        <v>0.9</v>
      </c>
    </row>
    <row r="28" spans="1:14" ht="12.75">
      <c r="A28" s="4">
        <v>1981</v>
      </c>
      <c r="E28" s="12"/>
      <c r="F28" s="24">
        <f t="shared" si="11"/>
        <v>815.2997410626014</v>
      </c>
      <c r="G28" s="24">
        <f t="shared" si="10"/>
        <v>826.9766443086446</v>
      </c>
      <c r="M28" s="5">
        <f t="shared" si="8"/>
        <v>1</v>
      </c>
      <c r="N28" s="5">
        <v>1</v>
      </c>
    </row>
    <row r="29" spans="1:14" ht="12.75">
      <c r="A29" s="4">
        <v>1982</v>
      </c>
      <c r="F29" s="24">
        <f t="shared" si="11"/>
        <v>671.8770779678081</v>
      </c>
      <c r="G29" s="24">
        <f t="shared" si="10"/>
        <v>607.210357374413</v>
      </c>
      <c r="M29" s="5">
        <f t="shared" si="8"/>
        <v>0.9976176963403032</v>
      </c>
      <c r="N29" s="5">
        <v>1.1</v>
      </c>
    </row>
    <row r="30" spans="1:14" ht="12.75">
      <c r="A30" s="4">
        <v>1983</v>
      </c>
      <c r="F30" s="24">
        <f t="shared" si="11"/>
        <v>493.32798384599363</v>
      </c>
      <c r="G30" s="24">
        <f t="shared" si="10"/>
        <v>373.1235354550952</v>
      </c>
      <c r="M30" s="5">
        <f t="shared" si="8"/>
        <v>0.9908902300206643</v>
      </c>
      <c r="N30" s="5">
        <v>1.2</v>
      </c>
    </row>
    <row r="31" spans="1:14" ht="12.75">
      <c r="A31" s="4">
        <v>1984</v>
      </c>
      <c r="F31" s="24">
        <f t="shared" si="11"/>
        <v>303.1441727500872</v>
      </c>
      <c r="G31" s="24">
        <f t="shared" si="10"/>
        <v>164.54429603312133</v>
      </c>
      <c r="M31" s="5">
        <f t="shared" si="8"/>
        <v>0.9803508501982761</v>
      </c>
      <c r="N31" s="5">
        <v>1.3</v>
      </c>
    </row>
    <row r="32" spans="1:14" ht="12.75">
      <c r="A32" s="4">
        <v>1985</v>
      </c>
      <c r="F32" s="24">
        <f t="shared" si="11"/>
        <v>133.68399407147308</v>
      </c>
      <c r="G32" s="24">
        <f t="shared" si="10"/>
        <v>27.849855931299373</v>
      </c>
      <c r="M32" s="5">
        <f t="shared" si="8"/>
        <v>0.9664319132398465</v>
      </c>
      <c r="N32" s="5">
        <v>1.4</v>
      </c>
    </row>
    <row r="33" spans="1:14" ht="12.75">
      <c r="A33" s="4">
        <v>1986</v>
      </c>
      <c r="F33" s="24">
        <f t="shared" si="11"/>
        <v>22.626612194820666</v>
      </c>
      <c r="G33" s="24">
        <f t="shared" si="10"/>
        <v>9.132018282898855</v>
      </c>
      <c r="M33" s="5">
        <f t="shared" si="8"/>
        <v>0.9494897427831779</v>
      </c>
      <c r="N33" s="5">
        <v>1.5</v>
      </c>
    </row>
    <row r="34" spans="1:14" ht="12.75">
      <c r="A34" s="4">
        <v>1987</v>
      </c>
      <c r="F34" s="24">
        <f t="shared" si="11"/>
        <v>7.4193071861080915</v>
      </c>
      <c r="G34" s="24">
        <f t="shared" si="10"/>
        <v>145.47143529574504</v>
      </c>
      <c r="M34" s="5">
        <f t="shared" si="8"/>
        <v>0.9298221281347034</v>
      </c>
      <c r="N34" s="5">
        <v>1.6</v>
      </c>
    </row>
    <row r="35" spans="1:14" ht="12.75">
      <c r="A35" s="4">
        <v>1988</v>
      </c>
      <c r="F35" s="24">
        <f t="shared" si="11"/>
        <v>118.188250595636</v>
      </c>
      <c r="G35" s="24">
        <f t="shared" si="10"/>
        <v>455.4190139677307</v>
      </c>
      <c r="M35" s="5">
        <f t="shared" si="8"/>
        <v>0.9076809620810595</v>
      </c>
      <c r="N35" s="5">
        <v>1.7</v>
      </c>
    </row>
    <row r="36" spans="1:14" ht="12.75">
      <c r="A36" s="4">
        <v>1989</v>
      </c>
      <c r="F36" s="24">
        <f t="shared" si="11"/>
        <v>370.0051246446316</v>
      </c>
      <c r="G36" s="24">
        <f t="shared" si="10"/>
        <v>930.2440715759947</v>
      </c>
      <c r="M36" s="5">
        <f t="shared" si="8"/>
        <v>0.8832815729997476</v>
      </c>
      <c r="N36" s="5">
        <v>1.8</v>
      </c>
    </row>
    <row r="37" spans="1:14" ht="12.75">
      <c r="A37" s="4">
        <v>1990</v>
      </c>
      <c r="F37" s="24">
        <f t="shared" si="11"/>
        <v>755.7766871758103</v>
      </c>
      <c r="G37" s="24">
        <f t="shared" si="10"/>
        <v>1527.8088282520598</v>
      </c>
      <c r="M37" s="5">
        <f t="shared" si="8"/>
        <v>0.8568097504180443</v>
      </c>
      <c r="N37" s="5">
        <v>1.9</v>
      </c>
    </row>
    <row r="38" spans="1:14" ht="12.75">
      <c r="A38" s="4">
        <v>1991</v>
      </c>
      <c r="F38" s="24">
        <f t="shared" si="11"/>
        <v>1241.2681038623189</v>
      </c>
      <c r="G38" s="24">
        <f t="shared" si="10"/>
        <v>2170.965397763949</v>
      </c>
      <c r="M38" s="5">
        <f t="shared" si="8"/>
        <v>0.8284271247461903</v>
      </c>
      <c r="N38" s="5">
        <v>2</v>
      </c>
    </row>
    <row r="39" spans="1:14" ht="12.75">
      <c r="A39" s="4">
        <v>1992</v>
      </c>
      <c r="F39" s="24">
        <f t="shared" si="11"/>
        <v>1763.8005835561114</v>
      </c>
      <c r="G39" s="24">
        <f t="shared" si="10"/>
        <v>2752.062793234304</v>
      </c>
      <c r="M39" s="5">
        <f t="shared" si="8"/>
        <v>0.7982753492378878</v>
      </c>
      <c r="N39" s="5">
        <v>2.1</v>
      </c>
    </row>
    <row r="40" spans="1:14" ht="12.75">
      <c r="A40" s="4">
        <v>1993</v>
      </c>
      <c r="F40" s="24">
        <f t="shared" si="11"/>
        <v>2235.9130945566167</v>
      </c>
      <c r="G40" s="24">
        <f t="shared" si="10"/>
        <v>3144.4572567425275</v>
      </c>
      <c r="M40" s="5">
        <f t="shared" si="8"/>
        <v>0.7664793948382651</v>
      </c>
      <c r="N40" s="5">
        <v>2.2</v>
      </c>
    </row>
    <row r="41" spans="1:14" ht="12.75">
      <c r="A41" s="4">
        <v>1994</v>
      </c>
      <c r="F41" s="24">
        <f t="shared" si="11"/>
        <v>2554.713930550063</v>
      </c>
      <c r="G41" s="24">
        <f t="shared" si="10"/>
        <v>3220.8599376779925</v>
      </c>
      <c r="M41" s="5">
        <f t="shared" si="8"/>
        <v>0.7331501776206202</v>
      </c>
      <c r="N41" s="5">
        <v>2.3</v>
      </c>
    </row>
    <row r="42" spans="1:14" ht="12.75">
      <c r="A42" s="4">
        <v>1995</v>
      </c>
      <c r="F42" s="24">
        <f t="shared" si="11"/>
        <v>2616.787279742097</v>
      </c>
      <c r="G42" s="24">
        <f t="shared" si="10"/>
        <v>2877.0263711020693</v>
      </c>
      <c r="M42" s="5">
        <f t="shared" si="8"/>
        <v>0.6983866769659337</v>
      </c>
      <c r="N42" s="5">
        <v>2.4</v>
      </c>
    </row>
    <row r="43" spans="1:14" ht="12.75">
      <c r="A43" s="4">
        <v>1996</v>
      </c>
      <c r="F43" s="24">
        <f t="shared" si="11"/>
        <v>2337.439738782933</v>
      </c>
      <c r="G43" s="24">
        <f t="shared" si="10"/>
        <v>2057.8647953207455</v>
      </c>
      <c r="M43" s="5">
        <f t="shared" si="8"/>
        <v>0.6622776601683795</v>
      </c>
      <c r="N43" s="5">
        <v>2.5</v>
      </c>
    </row>
    <row r="44" spans="1:14" ht="12.75">
      <c r="A44" s="4">
        <v>1997</v>
      </c>
      <c r="F44" s="28">
        <f t="shared" si="11"/>
        <v>1671.9120123263085</v>
      </c>
      <c r="G44" s="28">
        <f t="shared" si="10"/>
        <v>781.7549688366871</v>
      </c>
      <c r="M44" s="5">
        <f t="shared" si="8"/>
        <v>0.62490309931942</v>
      </c>
      <c r="N44" s="5">
        <v>2.6</v>
      </c>
    </row>
    <row r="45" spans="1:14" ht="12.75">
      <c r="A45" s="4">
        <v>1998</v>
      </c>
      <c r="F45" s="12"/>
      <c r="G45" s="24">
        <f t="shared" si="10"/>
        <v>-841.9927108233292</v>
      </c>
      <c r="M45" s="5">
        <f t="shared" si="8"/>
        <v>0.5863353450309967</v>
      </c>
      <c r="N45" s="5">
        <v>2.7</v>
      </c>
    </row>
    <row r="46" spans="1:14" ht="12.75">
      <c r="A46" s="4">
        <v>1999</v>
      </c>
      <c r="F46" s="12"/>
      <c r="G46" s="24">
        <f t="shared" si="10"/>
        <v>-2607.764166152592</v>
      </c>
      <c r="M46" s="5">
        <f t="shared" si="8"/>
        <v>0.5466401061363024</v>
      </c>
      <c r="N46" s="5">
        <v>2.8</v>
      </c>
    </row>
    <row r="47" spans="1:14" ht="12.75">
      <c r="A47" s="4">
        <v>2000</v>
      </c>
      <c r="F47" s="12"/>
      <c r="G47" s="24">
        <f t="shared" si="10"/>
        <v>-4224.801471932293</v>
      </c>
      <c r="M47" s="5">
        <f t="shared" si="8"/>
        <v>0.5058772731852801</v>
      </c>
      <c r="N47" s="5">
        <v>2.9</v>
      </c>
    </row>
    <row r="48" spans="1:14" ht="12.75">
      <c r="A48" s="4">
        <v>2001</v>
      </c>
      <c r="F48" s="12"/>
      <c r="G48" s="28">
        <f t="shared" si="10"/>
        <v>-5347.506944762843</v>
      </c>
      <c r="M48" s="5">
        <f t="shared" si="8"/>
        <v>0.4641016151377544</v>
      </c>
      <c r="N48" s="5">
        <v>3</v>
      </c>
    </row>
    <row r="49" spans="1:14" ht="12.75">
      <c r="A49" s="4">
        <v>2002</v>
      </c>
      <c r="F49" s="12"/>
      <c r="G49" s="24">
        <f t="shared" si="10"/>
        <v>-5624.655432823613</v>
      </c>
      <c r="M49" s="5">
        <f t="shared" si="8"/>
        <v>0.42136337233180177</v>
      </c>
      <c r="N49" s="5">
        <v>3.1</v>
      </c>
    </row>
    <row r="50" spans="1:14" ht="12.75">
      <c r="A50" s="4">
        <v>2003</v>
      </c>
      <c r="F50" s="12"/>
      <c r="G50" s="24">
        <f t="shared" si="10"/>
        <v>-4763.665343878318</v>
      </c>
      <c r="M50" s="5">
        <f t="shared" si="8"/>
        <v>0.37770876399966324</v>
      </c>
      <c r="N50" s="5">
        <v>3.2</v>
      </c>
    </row>
    <row r="51" spans="1:14" ht="12.75">
      <c r="A51" s="4">
        <v>2004</v>
      </c>
      <c r="F51" s="12"/>
      <c r="G51" s="24">
        <f t="shared" si="10"/>
        <v>-2602.1593210194933</v>
      </c>
      <c r="M51" s="5">
        <f t="shared" si="8"/>
        <v>0.33318042491699007</v>
      </c>
      <c r="N51" s="5">
        <v>3.3</v>
      </c>
    </row>
    <row r="52" spans="1:14" ht="12.75">
      <c r="A52" s="4">
        <v>2005</v>
      </c>
      <c r="F52" s="12"/>
      <c r="G52" s="28">
        <f t="shared" si="10"/>
        <v>824.5323852664651</v>
      </c>
      <c r="M52" s="5">
        <f t="shared" si="8"/>
        <v>0.2878177829171551</v>
      </c>
      <c r="N52" s="5">
        <v>3.4</v>
      </c>
    </row>
    <row r="53" spans="1:14" ht="12.75">
      <c r="A53" s="4">
        <v>2006</v>
      </c>
      <c r="F53" s="12"/>
      <c r="G53" s="24">
        <f t="shared" si="10"/>
        <v>5233.740615581482</v>
      </c>
      <c r="M53" s="5">
        <f t="shared" si="8"/>
        <v>0.24165738677394133</v>
      </c>
      <c r="N53" s="5">
        <v>3.5</v>
      </c>
    </row>
    <row r="54" spans="6:14" ht="12.75">
      <c r="F54" s="12"/>
      <c r="G54" s="12"/>
      <c r="M54" s="5">
        <f t="shared" si="8"/>
        <v>0.19473319220205498</v>
      </c>
      <c r="N54" s="5">
        <v>3.6</v>
      </c>
    </row>
    <row r="55" spans="6:14" ht="12.75">
      <c r="F55" s="12"/>
      <c r="G55" s="12"/>
      <c r="M55" s="5">
        <f t="shared" si="8"/>
        <v>0.14707681233426895</v>
      </c>
      <c r="N55" s="5">
        <v>3.7</v>
      </c>
    </row>
    <row r="56" spans="6:14" ht="12.75">
      <c r="F56" s="12"/>
      <c r="G56" s="12"/>
      <c r="M56" s="5">
        <f t="shared" si="8"/>
        <v>0.09871773792358551</v>
      </c>
      <c r="N56" s="5">
        <v>3.8</v>
      </c>
    </row>
    <row r="57" spans="6:14" ht="12.75">
      <c r="F57" s="12"/>
      <c r="G57" s="12"/>
      <c r="M57" s="5">
        <f t="shared" si="8"/>
        <v>0.04968353162629979</v>
      </c>
      <c r="N57" s="5">
        <v>3.9</v>
      </c>
    </row>
    <row r="58" spans="6:14" ht="12.75">
      <c r="F58" s="12"/>
      <c r="G58" s="12"/>
      <c r="M58" s="5">
        <f t="shared" si="8"/>
        <v>0</v>
      </c>
      <c r="N58" s="5">
        <v>4</v>
      </c>
    </row>
    <row r="59" spans="6:7" ht="12.75">
      <c r="F59" s="12"/>
      <c r="G59" s="12"/>
    </row>
    <row r="60" spans="6:7" ht="12.75">
      <c r="F60" s="12"/>
      <c r="G60" s="12"/>
    </row>
    <row r="61" spans="6:7" ht="12.75">
      <c r="F61" s="12"/>
      <c r="G61" s="12"/>
    </row>
    <row r="62" spans="6:7" ht="12.75">
      <c r="F62" s="12"/>
      <c r="G62" s="1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9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Urban</dc:creator>
  <cp:keywords/>
  <dc:description/>
  <cp:lastModifiedBy>Urban</cp:lastModifiedBy>
  <dcterms:created xsi:type="dcterms:W3CDTF">2000-01-13T16:42:12Z</dcterms:created>
  <dcterms:modified xsi:type="dcterms:W3CDTF">2000-04-11T14:15:43Z</dcterms:modified>
  <cp:category/>
  <cp:version/>
  <cp:contentType/>
  <cp:contentStatus/>
</cp:coreProperties>
</file>