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<sst xmlns="http://schemas.openxmlformats.org/spreadsheetml/2006/main" count="121" uniqueCount="117">
  <si>
    <t>Домашняя работа</t>
  </si>
  <si>
    <t>Тараканова Анна</t>
  </si>
  <si>
    <t>МЭ-94-1</t>
  </si>
  <si>
    <t>Имеется объект недвижимости, для которого известны:</t>
  </si>
  <si>
    <t>Объем сдаваемой в аренду площади</t>
  </si>
  <si>
    <t>Рыночная стоимость годовой арендной платы</t>
  </si>
  <si>
    <t>Первоначальная стоимость основных фондов</t>
  </si>
  <si>
    <t>Годовая норма амортизации</t>
  </si>
  <si>
    <t>Необходимо:</t>
  </si>
  <si>
    <t xml:space="preserve"> -составить отчет о прибылях/убытках с целью расчета годового чистого дохода, </t>
  </si>
  <si>
    <t>ожидаемого от эксплуатации ОН</t>
  </si>
  <si>
    <t xml:space="preserve"> - определит коэффициент капитализации с учетом кумулятивного метода</t>
  </si>
  <si>
    <t xml:space="preserve"> - определить обоснованную рыночную стоимость ОН</t>
  </si>
  <si>
    <t xml:space="preserve"> - для акционерного общества (А/О) открытого типа, владеющего данным ОН, </t>
  </si>
  <si>
    <t xml:space="preserve">составить прогнозный бухгалтерский баланс с последующей оценкой его финансового </t>
  </si>
  <si>
    <t>состояния.</t>
  </si>
  <si>
    <t>Часть 1. Расчет чистого дохода</t>
  </si>
  <si>
    <t>S=</t>
  </si>
  <si>
    <t>м</t>
  </si>
  <si>
    <t>q=</t>
  </si>
  <si>
    <r>
      <t>y.e. За 1 м</t>
    </r>
    <r>
      <rPr>
        <vertAlign val="superscript"/>
        <sz val="10"/>
        <rFont val="Arial Cyr"/>
        <family val="2"/>
      </rPr>
      <t>2</t>
    </r>
  </si>
  <si>
    <t>Т=</t>
  </si>
  <si>
    <t>лет</t>
  </si>
  <si>
    <t>Ставка налога на прибыль юридических лиц</t>
  </si>
  <si>
    <t>%</t>
  </si>
  <si>
    <t>№</t>
  </si>
  <si>
    <t>Наименование статьи</t>
  </si>
  <si>
    <t>Сумма, у.е.</t>
  </si>
  <si>
    <t>1.1.</t>
  </si>
  <si>
    <t>1.2.</t>
  </si>
  <si>
    <t>2.</t>
  </si>
  <si>
    <t>3.</t>
  </si>
  <si>
    <t>4.</t>
  </si>
  <si>
    <t>5.</t>
  </si>
  <si>
    <t>5.1.</t>
  </si>
  <si>
    <t>5.1.1.</t>
  </si>
  <si>
    <t>5.1.2.</t>
  </si>
  <si>
    <t>6.</t>
  </si>
  <si>
    <t>6.1.</t>
  </si>
  <si>
    <t>6.2.</t>
  </si>
  <si>
    <t>6.3.</t>
  </si>
  <si>
    <t>6.4.</t>
  </si>
  <si>
    <t>6.5.</t>
  </si>
  <si>
    <t>6.6.</t>
  </si>
  <si>
    <t>6.7.</t>
  </si>
  <si>
    <t>7.</t>
  </si>
  <si>
    <t>8.</t>
  </si>
  <si>
    <t>8.1.</t>
  </si>
  <si>
    <t>8.2.</t>
  </si>
  <si>
    <t>8.3.</t>
  </si>
  <si>
    <t>9.</t>
  </si>
  <si>
    <t>10.</t>
  </si>
  <si>
    <t>11.</t>
  </si>
  <si>
    <t>12.</t>
  </si>
  <si>
    <t>1.</t>
  </si>
  <si>
    <t>Выручка от использования ОН (без НДС)</t>
  </si>
  <si>
    <t>В том числе от основного вида деятельности (аренда)</t>
  </si>
  <si>
    <t>Дополнительные услуги</t>
  </si>
  <si>
    <t>Потенциальная валовая выручка</t>
  </si>
  <si>
    <t>Потери от использования ОН</t>
  </si>
  <si>
    <t>Действительная (эффективная) выручка</t>
  </si>
  <si>
    <t>Расходы</t>
  </si>
  <si>
    <t>Постоянные</t>
  </si>
  <si>
    <t xml:space="preserve"> - страхование имущества</t>
  </si>
  <si>
    <t xml:space="preserve"> - амортизация</t>
  </si>
  <si>
    <t>Эксплутационные расходы</t>
  </si>
  <si>
    <t>Зарплата управляющему</t>
  </si>
  <si>
    <t>Коммунальные услуги</t>
  </si>
  <si>
    <t>Зарплата работников</t>
  </si>
  <si>
    <t>Социальное страхование работников</t>
  </si>
  <si>
    <t>Транспортные расходы</t>
  </si>
  <si>
    <t>Кредит банку</t>
  </si>
  <si>
    <t>Прочие расходы</t>
  </si>
  <si>
    <t>ИТОГО:</t>
  </si>
  <si>
    <t>Общие расходы</t>
  </si>
  <si>
    <t>Внереализационные расходы</t>
  </si>
  <si>
    <t>Налог на имущество</t>
  </si>
  <si>
    <t>Налог на образование</t>
  </si>
  <si>
    <t>Налог на жилье и соцкульбыт</t>
  </si>
  <si>
    <t>Прибыль от реализации услуг</t>
  </si>
  <si>
    <t>Действительная прибыль</t>
  </si>
  <si>
    <t>Чистая прибыль</t>
  </si>
  <si>
    <t>ЧИСТЫЙ ДОХОД</t>
  </si>
  <si>
    <t>ОФ=</t>
  </si>
  <si>
    <t>тыс.у.е.</t>
  </si>
  <si>
    <t>Продолжительность фактической эксплуатаии ОН</t>
  </si>
  <si>
    <t>Часть 2. Определение коэффициента капитализации</t>
  </si>
  <si>
    <t>R1=</t>
  </si>
  <si>
    <t>Безисковая годовая ставка доходности по гособлигациям</t>
  </si>
  <si>
    <t>R2=</t>
  </si>
  <si>
    <t>недвижимости по сравнению с безрисковым вложением</t>
  </si>
  <si>
    <t>Дополнительный риск капвложений в объект</t>
  </si>
  <si>
    <t>Поправка на недостаточную ликвидность ОН</t>
  </si>
  <si>
    <t>R3=</t>
  </si>
  <si>
    <t>Поправка на поиск сфер вложения капитала</t>
  </si>
  <si>
    <t>R4=</t>
  </si>
  <si>
    <t>Ставка возврата капитала (норма амортизации)</t>
  </si>
  <si>
    <t>R5=</t>
  </si>
  <si>
    <t>Коэффициент капитализации</t>
  </si>
  <si>
    <t>R=R1+R2+R3+R4+R5=</t>
  </si>
  <si>
    <t>Часть 3. Расчет основных финансовых показателей.</t>
  </si>
  <si>
    <t>Рентабельность собственного капитала:</t>
  </si>
  <si>
    <t>Rcк=</t>
  </si>
  <si>
    <t>Величина собственного капитала</t>
  </si>
  <si>
    <t>*100%=</t>
  </si>
  <si>
    <t>Коэффициент автономии:</t>
  </si>
  <si>
    <t>Кавт=</t>
  </si>
  <si>
    <t>Величина источника собственных средств</t>
  </si>
  <si>
    <t>Валюта баланса</t>
  </si>
  <si>
    <t>Коэффициент финансирования</t>
  </si>
  <si>
    <t>Кф=</t>
  </si>
  <si>
    <t>Собственные средства</t>
  </si>
  <si>
    <t>долгосрочные займы+краткосрочные кредиты и займы (заемные средства)</t>
  </si>
  <si>
    <t>Часть 3. Расчет рыночной стоимости объекта</t>
  </si>
  <si>
    <t>Рыночная стоимость С определяется по формуле:</t>
  </si>
  <si>
    <t>С=(Чистый доход)/R=</t>
  </si>
  <si>
    <t>у.е.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</si>
</sst>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vertAlign val="superscript"/>
      <sz val="10"/>
      <name val="Arial Cyr"/>
      <family val="2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SheetLayoutView="100" workbookViewId="0" topLeftCell="A131">
      <selection activeCell="D133" sqref="D133"/>
    </sheetView>
  </sheetViews>
  <sheetFormatPr defaultColWidth="9.00390625" defaultRowHeight="12.75"/>
  <cols>
    <col min="1" max="1" width="4.375" style="0" customWidth="1"/>
    <col min="2" max="2" width="27.125" style="0" customWidth="1"/>
    <col min="3" max="3" width="11.375" style="0" customWidth="1"/>
    <col min="4" max="4" width="10.875" style="0" customWidth="1"/>
    <col min="5" max="5" width="8.00390625" style="0" customWidth="1"/>
    <col min="6" max="6" width="11.125" style="0" customWidth="1"/>
    <col min="7" max="7" width="12.875" style="0" customWidth="1"/>
  </cols>
  <sheetData>
    <row r="1" ht="12.75">
      <c r="F1" t="s">
        <v>1</v>
      </c>
    </row>
    <row r="2" ht="12.75">
      <c r="F2" t="s">
        <v>2</v>
      </c>
    </row>
    <row r="4" ht="12.75">
      <c r="A4" t="s">
        <v>0</v>
      </c>
    </row>
    <row r="6" ht="12.75">
      <c r="A6" t="s">
        <v>3</v>
      </c>
    </row>
    <row r="7" spans="1:7" ht="12.75">
      <c r="A7" t="s">
        <v>4</v>
      </c>
      <c r="E7" s="1" t="s">
        <v>17</v>
      </c>
      <c r="F7" s="2">
        <v>900</v>
      </c>
      <c r="G7" t="s">
        <v>18</v>
      </c>
    </row>
    <row r="8" spans="1:7" ht="14.25">
      <c r="A8" t="s">
        <v>5</v>
      </c>
      <c r="E8" s="1" t="s">
        <v>19</v>
      </c>
      <c r="F8" s="2">
        <v>1250</v>
      </c>
      <c r="G8" t="s">
        <v>20</v>
      </c>
    </row>
    <row r="9" spans="1:7" ht="12.75">
      <c r="A9" t="s">
        <v>85</v>
      </c>
      <c r="E9" s="1" t="s">
        <v>21</v>
      </c>
      <c r="F9" s="2">
        <v>25</v>
      </c>
      <c r="G9" t="s">
        <v>22</v>
      </c>
    </row>
    <row r="10" spans="1:7" ht="12.75">
      <c r="A10" t="s">
        <v>6</v>
      </c>
      <c r="E10" s="1" t="s">
        <v>83</v>
      </c>
      <c r="F10" s="2">
        <v>1500</v>
      </c>
      <c r="G10" t="s">
        <v>84</v>
      </c>
    </row>
    <row r="11" spans="1:6" ht="12.75">
      <c r="A11" t="s">
        <v>7</v>
      </c>
      <c r="E11" s="1"/>
      <c r="F11" s="2"/>
    </row>
    <row r="12" spans="1:7" ht="12.75">
      <c r="A12" t="s">
        <v>23</v>
      </c>
      <c r="F12">
        <v>35</v>
      </c>
      <c r="G12" t="s">
        <v>24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59" ht="12.75">
      <c r="A59" t="s">
        <v>16</v>
      </c>
    </row>
    <row r="61" spans="1:3" ht="12.75">
      <c r="A61" s="3" t="s">
        <v>25</v>
      </c>
      <c r="B61" s="3" t="s">
        <v>26</v>
      </c>
      <c r="C61" s="3" t="s">
        <v>27</v>
      </c>
    </row>
    <row r="62" spans="1:3" ht="25.5">
      <c r="A62" s="3" t="s">
        <v>54</v>
      </c>
      <c r="B62" s="4" t="s">
        <v>55</v>
      </c>
      <c r="C62" s="9"/>
    </row>
    <row r="63" spans="1:3" ht="25.5">
      <c r="A63" s="3" t="s">
        <v>28</v>
      </c>
      <c r="B63" s="4" t="s">
        <v>56</v>
      </c>
      <c r="C63" s="9">
        <f>F8*F7</f>
        <v>1125000</v>
      </c>
    </row>
    <row r="64" spans="1:3" ht="12.75">
      <c r="A64" s="3" t="s">
        <v>29</v>
      </c>
      <c r="B64" s="4" t="s">
        <v>57</v>
      </c>
      <c r="C64" s="9">
        <v>10000</v>
      </c>
    </row>
    <row r="65" spans="1:3" ht="25.5">
      <c r="A65" s="3" t="s">
        <v>30</v>
      </c>
      <c r="B65" s="5" t="s">
        <v>58</v>
      </c>
      <c r="C65" s="9">
        <f>SUM(C63:C64)</f>
        <v>1135000</v>
      </c>
    </row>
    <row r="66" spans="1:3" ht="12.75">
      <c r="A66" s="3" t="s">
        <v>31</v>
      </c>
      <c r="B66" s="4" t="s">
        <v>59</v>
      </c>
      <c r="C66" s="9">
        <f>0.05*C65</f>
        <v>56750</v>
      </c>
    </row>
    <row r="67" spans="1:3" ht="25.5">
      <c r="A67" s="3" t="s">
        <v>32</v>
      </c>
      <c r="B67" s="5" t="s">
        <v>60</v>
      </c>
      <c r="C67" s="9">
        <f>C65-C66</f>
        <v>1078250</v>
      </c>
    </row>
    <row r="68" spans="1:3" ht="12.75">
      <c r="A68" s="3" t="s">
        <v>33</v>
      </c>
      <c r="B68" s="3" t="s">
        <v>61</v>
      </c>
      <c r="C68" s="9"/>
    </row>
    <row r="69" spans="1:3" ht="12.75">
      <c r="A69" s="3" t="s">
        <v>34</v>
      </c>
      <c r="B69" s="3" t="s">
        <v>62</v>
      </c>
      <c r="C69" s="9"/>
    </row>
    <row r="70" spans="1:3" ht="12.75">
      <c r="A70" s="3" t="s">
        <v>35</v>
      </c>
      <c r="B70" s="3" t="s">
        <v>63</v>
      </c>
      <c r="C70" s="9">
        <f>0.0167*F10*1000</f>
        <v>25050</v>
      </c>
    </row>
    <row r="71" spans="1:3" ht="12.75">
      <c r="A71" s="3" t="s">
        <v>36</v>
      </c>
      <c r="B71" s="3" t="s">
        <v>64</v>
      </c>
      <c r="C71" s="9">
        <f>0.02*1000*F10</f>
        <v>30000</v>
      </c>
    </row>
    <row r="72" spans="1:3" ht="12.75">
      <c r="A72" s="3" t="s">
        <v>37</v>
      </c>
      <c r="B72" s="6" t="s">
        <v>65</v>
      </c>
      <c r="C72" s="9"/>
    </row>
    <row r="73" spans="1:3" ht="12.75">
      <c r="A73" s="3" t="s">
        <v>38</v>
      </c>
      <c r="B73" s="3" t="s">
        <v>66</v>
      </c>
      <c r="C73" s="9">
        <v>6000</v>
      </c>
    </row>
    <row r="74" spans="1:3" ht="12.75">
      <c r="A74" s="3" t="s">
        <v>39</v>
      </c>
      <c r="B74" s="3" t="s">
        <v>67</v>
      </c>
      <c r="C74" s="9">
        <v>10000</v>
      </c>
    </row>
    <row r="75" spans="1:3" ht="12.75">
      <c r="A75" s="3" t="s">
        <v>40</v>
      </c>
      <c r="B75" s="3" t="s">
        <v>68</v>
      </c>
      <c r="C75" s="9">
        <v>10000</v>
      </c>
    </row>
    <row r="76" spans="1:3" ht="25.5" customHeight="1">
      <c r="A76" s="3" t="s">
        <v>41</v>
      </c>
      <c r="B76" s="4" t="s">
        <v>69</v>
      </c>
      <c r="C76" s="9">
        <v>6400</v>
      </c>
    </row>
    <row r="77" spans="1:3" ht="12.75">
      <c r="A77" s="3" t="s">
        <v>42</v>
      </c>
      <c r="B77" s="3" t="s">
        <v>70</v>
      </c>
      <c r="C77" s="9">
        <v>10000</v>
      </c>
    </row>
    <row r="78" spans="1:3" ht="12.75">
      <c r="A78" s="3" t="s">
        <v>43</v>
      </c>
      <c r="B78" s="3" t="s">
        <v>71</v>
      </c>
      <c r="C78" s="9">
        <v>20000</v>
      </c>
    </row>
    <row r="79" spans="1:3" ht="12.75">
      <c r="A79" s="3" t="s">
        <v>44</v>
      </c>
      <c r="B79" s="3" t="s">
        <v>72</v>
      </c>
      <c r="C79" s="9">
        <v>6000</v>
      </c>
    </row>
    <row r="80" spans="1:3" ht="12.75">
      <c r="A80" s="3"/>
      <c r="B80" s="7" t="s">
        <v>73</v>
      </c>
      <c r="C80" s="9">
        <f>SUM(C73:C79)</f>
        <v>68400</v>
      </c>
    </row>
    <row r="81" spans="1:3" ht="12.75">
      <c r="A81" s="3" t="s">
        <v>45</v>
      </c>
      <c r="B81" s="6" t="s">
        <v>74</v>
      </c>
      <c r="C81" s="9">
        <f>C80+C70+C71</f>
        <v>123450</v>
      </c>
    </row>
    <row r="82" spans="1:3" ht="12.75">
      <c r="A82" s="3" t="s">
        <v>46</v>
      </c>
      <c r="B82" s="3" t="s">
        <v>75</v>
      </c>
      <c r="C82" s="9"/>
    </row>
    <row r="83" spans="1:3" ht="12.75">
      <c r="A83" s="3" t="s">
        <v>47</v>
      </c>
      <c r="B83" s="3" t="s">
        <v>76</v>
      </c>
      <c r="C83" s="9">
        <f>0.015*F10*1000</f>
        <v>22500</v>
      </c>
    </row>
    <row r="84" spans="1:3" ht="12.75">
      <c r="A84" s="3" t="s">
        <v>48</v>
      </c>
      <c r="B84" s="3" t="s">
        <v>77</v>
      </c>
      <c r="C84" s="9">
        <f>0.01*C75</f>
        <v>100</v>
      </c>
    </row>
    <row r="85" spans="1:3" ht="12.75">
      <c r="A85" s="3" t="s">
        <v>49</v>
      </c>
      <c r="B85" s="3" t="s">
        <v>78</v>
      </c>
      <c r="C85" s="9">
        <f>0.015*C67</f>
        <v>16173.75</v>
      </c>
    </row>
    <row r="86" spans="1:3" ht="12.75">
      <c r="A86" s="3"/>
      <c r="B86" s="3" t="s">
        <v>73</v>
      </c>
      <c r="C86" s="9">
        <f>SUM(C83:C85)</f>
        <v>38773.75</v>
      </c>
    </row>
    <row r="87" spans="1:3" ht="12.75">
      <c r="A87" s="3" t="s">
        <v>50</v>
      </c>
      <c r="B87" s="3" t="s">
        <v>79</v>
      </c>
      <c r="C87" s="9">
        <f>C67-C81</f>
        <v>954800</v>
      </c>
    </row>
    <row r="88" spans="1:3" ht="12.75">
      <c r="A88" s="3" t="s">
        <v>51</v>
      </c>
      <c r="B88" s="6" t="s">
        <v>80</v>
      </c>
      <c r="C88" s="9">
        <f>C87-C86</f>
        <v>916026.25</v>
      </c>
    </row>
    <row r="89" spans="1:3" ht="12.75">
      <c r="A89" s="3" t="s">
        <v>52</v>
      </c>
      <c r="B89" s="8" t="s">
        <v>81</v>
      </c>
      <c r="C89" s="9">
        <f>0.65*C88</f>
        <v>595417.0625</v>
      </c>
    </row>
    <row r="90" spans="1:3" ht="12.75">
      <c r="A90" s="3" t="s">
        <v>53</v>
      </c>
      <c r="B90" s="7" t="s">
        <v>82</v>
      </c>
      <c r="C90" s="9">
        <f>C89+C71</f>
        <v>625417.0625</v>
      </c>
    </row>
    <row r="93" ht="12.75">
      <c r="A93" t="s">
        <v>86</v>
      </c>
    </row>
    <row r="94" spans="2:6" ht="12.75">
      <c r="B94" t="s">
        <v>88</v>
      </c>
      <c r="E94" t="s">
        <v>87</v>
      </c>
      <c r="F94" s="10">
        <v>0.09</v>
      </c>
    </row>
    <row r="95" spans="2:6" ht="12.75">
      <c r="B95" t="s">
        <v>91</v>
      </c>
      <c r="E95" t="s">
        <v>89</v>
      </c>
      <c r="F95">
        <v>0.02</v>
      </c>
    </row>
    <row r="96" ht="12.75">
      <c r="B96" t="s">
        <v>90</v>
      </c>
    </row>
    <row r="97" spans="2:6" ht="12.75">
      <c r="B97" t="s">
        <v>92</v>
      </c>
      <c r="E97" t="s">
        <v>93</v>
      </c>
      <c r="F97">
        <v>0.03</v>
      </c>
    </row>
    <row r="98" spans="2:6" ht="12.75">
      <c r="B98" t="s">
        <v>94</v>
      </c>
      <c r="E98" t="s">
        <v>95</v>
      </c>
      <c r="F98">
        <v>0.03</v>
      </c>
    </row>
    <row r="99" spans="2:6" ht="12.75">
      <c r="B99" t="s">
        <v>96</v>
      </c>
      <c r="E99" t="s">
        <v>97</v>
      </c>
      <c r="F99">
        <v>0.04</v>
      </c>
    </row>
    <row r="101" spans="2:5" ht="12.75">
      <c r="B101" t="s">
        <v>98</v>
      </c>
      <c r="C101" t="s">
        <v>99</v>
      </c>
      <c r="E101">
        <f>SUM(F94:F99)</f>
        <v>0.21000000000000002</v>
      </c>
    </row>
    <row r="108" ht="12.75">
      <c r="A108" t="s">
        <v>113</v>
      </c>
    </row>
    <row r="109" ht="12.75">
      <c r="A109" t="s">
        <v>114</v>
      </c>
    </row>
    <row r="110" spans="1:4" ht="12.75">
      <c r="A110" s="18" t="s">
        <v>115</v>
      </c>
      <c r="B110" s="18"/>
      <c r="C110" s="19">
        <f>C90/E101</f>
        <v>2978176.488095238</v>
      </c>
      <c r="D110" s="19" t="s">
        <v>116</v>
      </c>
    </row>
    <row r="128" ht="12.75">
      <c r="A128" t="s">
        <v>100</v>
      </c>
    </row>
    <row r="129" ht="12.75">
      <c r="A129" t="s">
        <v>101</v>
      </c>
    </row>
    <row r="132" spans="1:3" ht="12.75">
      <c r="A132" s="11" t="s">
        <v>102</v>
      </c>
      <c r="B132" s="14" t="s">
        <v>81</v>
      </c>
      <c r="C132" s="12" t="s">
        <v>104</v>
      </c>
    </row>
    <row r="133" spans="1:3" ht="25.5">
      <c r="A133" s="11"/>
      <c r="B133" s="13" t="s">
        <v>103</v>
      </c>
      <c r="C133" s="12"/>
    </row>
    <row r="138" ht="12.75">
      <c r="A138" t="s">
        <v>105</v>
      </c>
    </row>
    <row r="139" ht="7.5" customHeight="1"/>
    <row r="140" spans="1:3" ht="24.75" customHeight="1">
      <c r="A140" s="11" t="s">
        <v>106</v>
      </c>
      <c r="B140" s="15" t="s">
        <v>107</v>
      </c>
      <c r="C140" s="12" t="s">
        <v>104</v>
      </c>
    </row>
    <row r="141" spans="1:3" ht="12.75">
      <c r="A141" s="11"/>
      <c r="B141" s="2" t="s">
        <v>108</v>
      </c>
      <c r="C141" s="12"/>
    </row>
    <row r="144" ht="12.75">
      <c r="A144" t="s">
        <v>109</v>
      </c>
    </row>
    <row r="146" spans="1:3" ht="12.75">
      <c r="A146" s="17" t="s">
        <v>110</v>
      </c>
      <c r="B146" s="14" t="s">
        <v>111</v>
      </c>
      <c r="C146" s="12" t="s">
        <v>104</v>
      </c>
    </row>
    <row r="147" spans="1:3" ht="33.75">
      <c r="A147" s="17"/>
      <c r="B147" s="16" t="s">
        <v>112</v>
      </c>
      <c r="C147" s="12"/>
    </row>
  </sheetData>
  <mergeCells count="7">
    <mergeCell ref="A146:A147"/>
    <mergeCell ref="C146:C147"/>
    <mergeCell ref="A110:B110"/>
    <mergeCell ref="A132:A133"/>
    <mergeCell ref="C132:C133"/>
    <mergeCell ref="A140:A141"/>
    <mergeCell ref="C140:C141"/>
  </mergeCells>
  <printOptions/>
  <pageMargins left="0.75" right="0.75" top="1" bottom="1" header="0.5" footer="0.5"/>
  <pageSetup horizontalDpi="180" verticalDpi="180" orientation="portrait" paperSize="9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1998-12-18T20:09:39Z</cp:lastPrinted>
  <dcterms:created xsi:type="dcterms:W3CDTF">1998-12-01T17:57:47Z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