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20" windowHeight="50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'Лист1'!$A$1:$M$63</definedName>
  </definedNames>
  <calcPr fullCalcOnLoad="1"/>
</workbook>
</file>

<file path=xl/sharedStrings.xml><?xml version="1.0" encoding="utf-8"?>
<sst xmlns="http://schemas.openxmlformats.org/spreadsheetml/2006/main" count="73" uniqueCount="72">
  <si>
    <t>Банк</t>
  </si>
  <si>
    <t>Локо-Банк</t>
  </si>
  <si>
    <t>Союзобщемашбанк</t>
  </si>
  <si>
    <t>БВТ</t>
  </si>
  <si>
    <t>Финпромбанк</t>
  </si>
  <si>
    <t>Московско-Парижский</t>
  </si>
  <si>
    <t>Оптбанк</t>
  </si>
  <si>
    <t>Ми-Банк</t>
  </si>
  <si>
    <t>Интурбанк</t>
  </si>
  <si>
    <t>БРП</t>
  </si>
  <si>
    <t>Алеф-Банк</t>
  </si>
  <si>
    <t>"Аверс"</t>
  </si>
  <si>
    <t>"Первомайский"</t>
  </si>
  <si>
    <t>Русский Банкирский Дом</t>
  </si>
  <si>
    <t>"Электроника"</t>
  </si>
  <si>
    <t>Первый Республиканский</t>
  </si>
  <si>
    <t>"Снежинский"</t>
  </si>
  <si>
    <t>Национальный Банк Развития</t>
  </si>
  <si>
    <t>Меритбанк</t>
  </si>
  <si>
    <t>ВКАБанк</t>
  </si>
  <si>
    <t>Ланта-Банк</t>
  </si>
  <si>
    <t>"Транснациональный"</t>
  </si>
  <si>
    <t>"Адмиралтейский"</t>
  </si>
  <si>
    <t>Центральное ОВК</t>
  </si>
  <si>
    <t>Российский Промышленный</t>
  </si>
  <si>
    <t>"Смоленский"</t>
  </si>
  <si>
    <t>АПР-Банк</t>
  </si>
  <si>
    <t>СудКомБанк</t>
  </si>
  <si>
    <t>Коэф. Корреляции</t>
  </si>
  <si>
    <t>Славянский банк</t>
  </si>
  <si>
    <t>"Военный"</t>
  </si>
  <si>
    <t>"Золото-Платина"</t>
  </si>
  <si>
    <t>"Андреевский"</t>
  </si>
  <si>
    <t>Народный Банк Сбережений</t>
  </si>
  <si>
    <t>xy</t>
  </si>
  <si>
    <t>Сумма</t>
  </si>
  <si>
    <r>
      <t>a</t>
    </r>
    <r>
      <rPr>
        <vertAlign val="subscript"/>
        <sz val="10"/>
        <rFont val="Arial Cyr"/>
        <family val="2"/>
      </rPr>
      <t>0</t>
    </r>
    <r>
      <rPr>
        <sz val="10"/>
        <rFont val="Arial Cyr"/>
        <family val="0"/>
      </rPr>
      <t xml:space="preserve"> =</t>
    </r>
  </si>
  <si>
    <r>
      <t>a</t>
    </r>
    <r>
      <rPr>
        <vertAlign val="subscript"/>
        <sz val="10"/>
        <rFont val="Arial Cyr"/>
        <family val="2"/>
      </rPr>
      <t>1</t>
    </r>
    <r>
      <rPr>
        <sz val="10"/>
        <rFont val="Arial Cyr"/>
        <family val="0"/>
      </rPr>
      <t xml:space="preserve"> =</t>
    </r>
  </si>
  <si>
    <t>Rxy=</t>
  </si>
  <si>
    <t>SigX=</t>
  </si>
  <si>
    <t>SigY=</t>
  </si>
  <si>
    <t>ŷ</t>
  </si>
  <si>
    <t>y-ŷ</t>
  </si>
  <si>
    <t>SigOst=</t>
  </si>
  <si>
    <r>
      <t>Ta</t>
    </r>
    <r>
      <rPr>
        <vertAlign val="subscript"/>
        <sz val="10"/>
        <rFont val="Arial Cyr"/>
        <family val="2"/>
      </rPr>
      <t xml:space="preserve">0 </t>
    </r>
    <r>
      <rPr>
        <sz val="10"/>
        <rFont val="Arial Cyr"/>
        <family val="2"/>
      </rPr>
      <t>=</t>
    </r>
  </si>
  <si>
    <r>
      <t>Ta</t>
    </r>
    <r>
      <rPr>
        <vertAlign val="subscript"/>
        <sz val="10"/>
        <rFont val="Arial Cyr"/>
        <family val="2"/>
      </rPr>
      <t>1</t>
    </r>
    <r>
      <rPr>
        <sz val="10"/>
        <rFont val="Arial Cyr"/>
        <family val="0"/>
      </rPr>
      <t xml:space="preserve"> = </t>
    </r>
  </si>
  <si>
    <r>
      <t xml:space="preserve">Капитал (млн.руб.) </t>
    </r>
    <r>
      <rPr>
        <b/>
        <sz val="10"/>
        <rFont val="Arial Cyr"/>
        <family val="2"/>
      </rPr>
      <t>x</t>
    </r>
  </si>
  <si>
    <r>
      <t>Средние</t>
    </r>
    <r>
      <rPr>
        <i/>
        <sz val="10"/>
        <rFont val="Arial Cyr"/>
        <family val="2"/>
      </rPr>
      <t>(сумма/кол-во банков)</t>
    </r>
  </si>
  <si>
    <r>
      <t>x</t>
    </r>
    <r>
      <rPr>
        <b/>
        <vertAlign val="superscript"/>
        <sz val="12"/>
        <rFont val="Arial Cyr"/>
        <family val="0"/>
      </rPr>
      <t>2</t>
    </r>
  </si>
  <si>
    <r>
      <t>y</t>
    </r>
    <r>
      <rPr>
        <b/>
        <vertAlign val="superscript"/>
        <sz val="12"/>
        <rFont val="Arial Cyr"/>
        <family val="0"/>
      </rPr>
      <t>2</t>
    </r>
  </si>
  <si>
    <r>
      <t>(y-ŷ)</t>
    </r>
    <r>
      <rPr>
        <b/>
        <vertAlign val="superscript"/>
        <sz val="12"/>
        <rFont val="Arial Cyr"/>
        <family val="0"/>
      </rPr>
      <t>2</t>
    </r>
  </si>
  <si>
    <t>y-y</t>
  </si>
  <si>
    <r>
      <t>(y-y)</t>
    </r>
    <r>
      <rPr>
        <b/>
        <vertAlign val="superscript"/>
        <sz val="12"/>
        <rFont val="Arial Cyr"/>
        <family val="2"/>
      </rPr>
      <t>2</t>
    </r>
  </si>
  <si>
    <t>Сигма 2=</t>
  </si>
  <si>
    <t>Сигма 1=</t>
  </si>
  <si>
    <t>ŷ-у</t>
  </si>
  <si>
    <r>
      <t>(ŷ-у)</t>
    </r>
    <r>
      <rPr>
        <b/>
        <vertAlign val="superscript"/>
        <sz val="12"/>
        <rFont val="Arial Cyr"/>
        <family val="2"/>
      </rPr>
      <t>2</t>
    </r>
  </si>
  <si>
    <r>
      <t xml:space="preserve">Раб./риск.  активы (млн.руб.) </t>
    </r>
    <r>
      <rPr>
        <b/>
        <sz val="10"/>
        <rFont val="Arial Cyr"/>
        <family val="2"/>
      </rPr>
      <t>y</t>
    </r>
  </si>
  <si>
    <t>х</t>
  </si>
  <si>
    <t>у</t>
  </si>
  <si>
    <r>
      <t>х</t>
    </r>
    <r>
      <rPr>
        <vertAlign val="superscript"/>
        <sz val="10"/>
        <rFont val="Arial Cyr"/>
        <family val="2"/>
      </rPr>
      <t>2</t>
    </r>
  </si>
  <si>
    <r>
      <t>у</t>
    </r>
    <r>
      <rPr>
        <vertAlign val="superscript"/>
        <sz val="10"/>
        <rFont val="Arial Cyr"/>
        <family val="2"/>
      </rPr>
      <t>2</t>
    </r>
  </si>
  <si>
    <t>ху</t>
  </si>
  <si>
    <t>е</t>
  </si>
  <si>
    <t>р</t>
  </si>
  <si>
    <t>н</t>
  </si>
  <si>
    <t>о</t>
  </si>
  <si>
    <t>в</t>
  </si>
  <si>
    <t>и</t>
  </si>
  <si>
    <t>к</t>
  </si>
  <si>
    <t>!</t>
  </si>
  <si>
    <t xml:space="preserve">    ч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</si>
</sst>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16">
    <font>
      <sz val="10"/>
      <name val="Arial Cyr"/>
      <family val="0"/>
    </font>
    <font>
      <b/>
      <sz val="10"/>
      <name val="Arial Cyr"/>
      <family val="2"/>
    </font>
    <font>
      <sz val="16.5"/>
      <name val="Arial Cyr"/>
      <family val="0"/>
    </font>
    <font>
      <sz val="20"/>
      <name val="Arial Cyr"/>
      <family val="0"/>
    </font>
    <font>
      <vertAlign val="subscript"/>
      <sz val="10"/>
      <name val="Arial Cyr"/>
      <family val="2"/>
    </font>
    <font>
      <b/>
      <sz val="19.5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Arial Cyr"/>
      <family val="2"/>
    </font>
    <font>
      <b/>
      <sz val="12"/>
      <name val="Arial Cyr"/>
      <family val="0"/>
    </font>
    <font>
      <b/>
      <vertAlign val="superscript"/>
      <sz val="12"/>
      <name val="Arial Cyr"/>
      <family val="0"/>
    </font>
    <font>
      <sz val="9"/>
      <name val="Arial Cyr"/>
      <family val="0"/>
    </font>
    <font>
      <vertAlign val="superscript"/>
      <sz val="10"/>
      <name val="Arial Cyr"/>
      <family val="2"/>
    </font>
    <font>
      <sz val="15.25"/>
      <name val="Arial Cyr"/>
      <family val="0"/>
    </font>
    <font>
      <i/>
      <sz val="14"/>
      <name val="Arial Cyr"/>
      <family val="2"/>
    </font>
  </fonts>
  <fills count="6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2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wrapText="1"/>
    </xf>
    <xf numFmtId="1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/>
    </xf>
    <xf numFmtId="2" fontId="0" fillId="0" borderId="1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/>
    </xf>
    <xf numFmtId="1" fontId="1" fillId="3" borderId="1" xfId="0" applyNumberFormat="1" applyFont="1" applyFill="1" applyBorder="1" applyAlignment="1">
      <alignment/>
    </xf>
    <xf numFmtId="2" fontId="1" fillId="3" borderId="1" xfId="0" applyNumberFormat="1" applyFont="1" applyFill="1" applyBorder="1" applyAlignment="1">
      <alignment/>
    </xf>
    <xf numFmtId="0" fontId="1" fillId="3" borderId="1" xfId="0" applyFont="1" applyFill="1" applyBorder="1" applyAlignment="1">
      <alignment wrapText="1"/>
    </xf>
    <xf numFmtId="0" fontId="0" fillId="0" borderId="0" xfId="0" applyNumberFormat="1" applyAlignment="1">
      <alignment/>
    </xf>
    <xf numFmtId="0" fontId="0" fillId="0" borderId="0" xfId="0" applyNumberFormat="1" applyAlignment="1">
      <alignment wrapText="1"/>
    </xf>
    <xf numFmtId="0" fontId="0" fillId="0" borderId="0" xfId="0" applyBorder="1" applyAlignment="1">
      <alignment/>
    </xf>
    <xf numFmtId="1" fontId="0" fillId="0" borderId="1" xfId="0" applyNumberFormat="1" applyFill="1" applyBorder="1" applyAlignment="1">
      <alignment vertical="center" wrapText="1"/>
    </xf>
    <xf numFmtId="1" fontId="1" fillId="3" borderId="1" xfId="0" applyNumberFormat="1" applyFont="1" applyFill="1" applyBorder="1" applyAlignment="1">
      <alignment wrapText="1"/>
    </xf>
    <xf numFmtId="0" fontId="15" fillId="0" borderId="0" xfId="0" applyFont="1" applyAlignment="1">
      <alignment/>
    </xf>
    <xf numFmtId="0" fontId="12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/>
    </xf>
    <xf numFmtId="2" fontId="1" fillId="5" borderId="2" xfId="0" applyNumberFormat="1" applyFont="1" applyFill="1" applyBorder="1" applyAlignment="1">
      <alignment/>
    </xf>
    <xf numFmtId="2" fontId="1" fillId="5" borderId="1" xfId="0" applyNumberFormat="1" applyFont="1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50" b="1" i="0" u="none" baseline="0">
                <a:latin typeface="Arial Cyr"/>
                <a:ea typeface="Arial Cyr"/>
                <a:cs typeface="Arial Cyr"/>
              </a:rPr>
              <a:t>Зависимость работающих активов от капитала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675"/>
          <c:w val="0.93225"/>
          <c:h val="0.582"/>
        </c:manualLayout>
      </c:layout>
      <c:scatterChart>
        <c:scatterStyle val="lineMarker"/>
        <c:varyColors val="0"/>
        <c:ser>
          <c:idx val="0"/>
          <c:order val="0"/>
          <c:tx>
            <c:v>Корреляционное поле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Лист1!$B$3:$B$34</c:f>
              <c:numCache>
                <c:ptCount val="32"/>
                <c:pt idx="0">
                  <c:v>936</c:v>
                </c:pt>
                <c:pt idx="1">
                  <c:v>877</c:v>
                </c:pt>
                <c:pt idx="2">
                  <c:v>833</c:v>
                </c:pt>
                <c:pt idx="3">
                  <c:v>823</c:v>
                </c:pt>
                <c:pt idx="4">
                  <c:v>805</c:v>
                </c:pt>
                <c:pt idx="5">
                  <c:v>750</c:v>
                </c:pt>
                <c:pt idx="6">
                  <c:v>748</c:v>
                </c:pt>
                <c:pt idx="7">
                  <c:v>730</c:v>
                </c:pt>
                <c:pt idx="8">
                  <c:v>703</c:v>
                </c:pt>
                <c:pt idx="9">
                  <c:v>615</c:v>
                </c:pt>
                <c:pt idx="10">
                  <c:v>613</c:v>
                </c:pt>
                <c:pt idx="11">
                  <c:v>607</c:v>
                </c:pt>
                <c:pt idx="12">
                  <c:v>603</c:v>
                </c:pt>
                <c:pt idx="13">
                  <c:v>586</c:v>
                </c:pt>
                <c:pt idx="14">
                  <c:v>570</c:v>
                </c:pt>
                <c:pt idx="15">
                  <c:v>551</c:v>
                </c:pt>
                <c:pt idx="16">
                  <c:v>546</c:v>
                </c:pt>
                <c:pt idx="17">
                  <c:v>543</c:v>
                </c:pt>
                <c:pt idx="18">
                  <c:v>526</c:v>
                </c:pt>
                <c:pt idx="19">
                  <c:v>518</c:v>
                </c:pt>
                <c:pt idx="20">
                  <c:v>511</c:v>
                </c:pt>
                <c:pt idx="21">
                  <c:v>510</c:v>
                </c:pt>
                <c:pt idx="22">
                  <c:v>510</c:v>
                </c:pt>
                <c:pt idx="23">
                  <c:v>506</c:v>
                </c:pt>
                <c:pt idx="24">
                  <c:v>504</c:v>
                </c:pt>
                <c:pt idx="25">
                  <c:v>490</c:v>
                </c:pt>
                <c:pt idx="26">
                  <c:v>459</c:v>
                </c:pt>
                <c:pt idx="27">
                  <c:v>448</c:v>
                </c:pt>
                <c:pt idx="28">
                  <c:v>440</c:v>
                </c:pt>
                <c:pt idx="29">
                  <c:v>425</c:v>
                </c:pt>
                <c:pt idx="30">
                  <c:v>410</c:v>
                </c:pt>
                <c:pt idx="31">
                  <c:v>401</c:v>
                </c:pt>
              </c:numCache>
            </c:numRef>
          </c:xVal>
          <c:yVal>
            <c:numRef>
              <c:f>Лист1!$C$3:$C$34</c:f>
              <c:numCache>
                <c:ptCount val="32"/>
                <c:pt idx="0">
                  <c:v>1545</c:v>
                </c:pt>
                <c:pt idx="1">
                  <c:v>1758</c:v>
                </c:pt>
                <c:pt idx="2">
                  <c:v>1075</c:v>
                </c:pt>
                <c:pt idx="3">
                  <c:v>1369</c:v>
                </c:pt>
                <c:pt idx="4">
                  <c:v>966</c:v>
                </c:pt>
                <c:pt idx="5">
                  <c:v>1005</c:v>
                </c:pt>
                <c:pt idx="6">
                  <c:v>1590</c:v>
                </c:pt>
                <c:pt idx="7">
                  <c:v>1620</c:v>
                </c:pt>
                <c:pt idx="8">
                  <c:v>1423</c:v>
                </c:pt>
                <c:pt idx="9">
                  <c:v>906</c:v>
                </c:pt>
                <c:pt idx="10">
                  <c:v>817</c:v>
                </c:pt>
                <c:pt idx="11">
                  <c:v>780</c:v>
                </c:pt>
                <c:pt idx="12">
                  <c:v>1277</c:v>
                </c:pt>
                <c:pt idx="13">
                  <c:v>1426</c:v>
                </c:pt>
                <c:pt idx="14">
                  <c:v>1410</c:v>
                </c:pt>
                <c:pt idx="15">
                  <c:v>1161</c:v>
                </c:pt>
                <c:pt idx="16">
                  <c:v>1208</c:v>
                </c:pt>
                <c:pt idx="17">
                  <c:v>1355</c:v>
                </c:pt>
                <c:pt idx="18">
                  <c:v>872</c:v>
                </c:pt>
                <c:pt idx="19">
                  <c:v>736</c:v>
                </c:pt>
                <c:pt idx="20">
                  <c:v>1293</c:v>
                </c:pt>
                <c:pt idx="21">
                  <c:v>722</c:v>
                </c:pt>
                <c:pt idx="22">
                  <c:v>678</c:v>
                </c:pt>
                <c:pt idx="23">
                  <c:v>1072</c:v>
                </c:pt>
                <c:pt idx="24">
                  <c:v>1209</c:v>
                </c:pt>
                <c:pt idx="25">
                  <c:v>1001</c:v>
                </c:pt>
                <c:pt idx="26">
                  <c:v>1268</c:v>
                </c:pt>
                <c:pt idx="27">
                  <c:v>817</c:v>
                </c:pt>
                <c:pt idx="28">
                  <c:v>665</c:v>
                </c:pt>
                <c:pt idx="29">
                  <c:v>743</c:v>
                </c:pt>
                <c:pt idx="30">
                  <c:v>618</c:v>
                </c:pt>
                <c:pt idx="31">
                  <c:v>526</c:v>
                </c:pt>
              </c:numCache>
            </c:numRef>
          </c:yVal>
          <c:smooth val="0"/>
        </c:ser>
        <c:ser>
          <c:idx val="1"/>
          <c:order val="1"/>
          <c:tx>
            <c:v>Уравнение регрессии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Лист1!$B$3:$B$34</c:f>
              <c:numCache>
                <c:ptCount val="32"/>
                <c:pt idx="0">
                  <c:v>936</c:v>
                </c:pt>
                <c:pt idx="1">
                  <c:v>877</c:v>
                </c:pt>
                <c:pt idx="2">
                  <c:v>833</c:v>
                </c:pt>
                <c:pt idx="3">
                  <c:v>823</c:v>
                </c:pt>
                <c:pt idx="4">
                  <c:v>805</c:v>
                </c:pt>
                <c:pt idx="5">
                  <c:v>750</c:v>
                </c:pt>
                <c:pt idx="6">
                  <c:v>748</c:v>
                </c:pt>
                <c:pt idx="7">
                  <c:v>730</c:v>
                </c:pt>
                <c:pt idx="8">
                  <c:v>703</c:v>
                </c:pt>
                <c:pt idx="9">
                  <c:v>615</c:v>
                </c:pt>
                <c:pt idx="10">
                  <c:v>613</c:v>
                </c:pt>
                <c:pt idx="11">
                  <c:v>607</c:v>
                </c:pt>
                <c:pt idx="12">
                  <c:v>603</c:v>
                </c:pt>
                <c:pt idx="13">
                  <c:v>586</c:v>
                </c:pt>
                <c:pt idx="14">
                  <c:v>570</c:v>
                </c:pt>
                <c:pt idx="15">
                  <c:v>551</c:v>
                </c:pt>
                <c:pt idx="16">
                  <c:v>546</c:v>
                </c:pt>
                <c:pt idx="17">
                  <c:v>543</c:v>
                </c:pt>
                <c:pt idx="18">
                  <c:v>526</c:v>
                </c:pt>
                <c:pt idx="19">
                  <c:v>518</c:v>
                </c:pt>
                <c:pt idx="20">
                  <c:v>511</c:v>
                </c:pt>
                <c:pt idx="21">
                  <c:v>510</c:v>
                </c:pt>
                <c:pt idx="22">
                  <c:v>510</c:v>
                </c:pt>
                <c:pt idx="23">
                  <c:v>506</c:v>
                </c:pt>
                <c:pt idx="24">
                  <c:v>504</c:v>
                </c:pt>
                <c:pt idx="25">
                  <c:v>490</c:v>
                </c:pt>
                <c:pt idx="26">
                  <c:v>459</c:v>
                </c:pt>
                <c:pt idx="27">
                  <c:v>448</c:v>
                </c:pt>
                <c:pt idx="28">
                  <c:v>440</c:v>
                </c:pt>
                <c:pt idx="29">
                  <c:v>425</c:v>
                </c:pt>
                <c:pt idx="30">
                  <c:v>410</c:v>
                </c:pt>
                <c:pt idx="31">
                  <c:v>401</c:v>
                </c:pt>
              </c:numCache>
            </c:numRef>
          </c:xVal>
          <c:yVal>
            <c:numRef>
              <c:f>Лист1!$G$3:$G$34</c:f>
              <c:numCache>
                <c:ptCount val="32"/>
                <c:pt idx="0">
                  <c:v>1571.401557612</c:v>
                </c:pt>
                <c:pt idx="1">
                  <c:v>1487.840328609</c:v>
                </c:pt>
                <c:pt idx="2">
                  <c:v>1425.523479861</c:v>
                </c:pt>
                <c:pt idx="3">
                  <c:v>1411.360559691</c:v>
                </c:pt>
                <c:pt idx="4">
                  <c:v>1385.867303385</c:v>
                </c:pt>
                <c:pt idx="5">
                  <c:v>1307.97124245</c:v>
                </c:pt>
                <c:pt idx="6">
                  <c:v>1305.138658416</c:v>
                </c:pt>
                <c:pt idx="7">
                  <c:v>1279.64540211</c:v>
                </c:pt>
                <c:pt idx="8">
                  <c:v>1241.4055176509999</c:v>
                </c:pt>
                <c:pt idx="9">
                  <c:v>1116.771820155</c:v>
                </c:pt>
                <c:pt idx="10">
                  <c:v>1113.939236121</c:v>
                </c:pt>
                <c:pt idx="11">
                  <c:v>1105.441484019</c:v>
                </c:pt>
                <c:pt idx="12">
                  <c:v>1099.776315951</c:v>
                </c:pt>
                <c:pt idx="13">
                  <c:v>1075.699351662</c:v>
                </c:pt>
                <c:pt idx="14">
                  <c:v>1053.03867939</c:v>
                </c:pt>
                <c:pt idx="15">
                  <c:v>1026.129131067</c:v>
                </c:pt>
                <c:pt idx="16">
                  <c:v>1019.047670982</c:v>
                </c:pt>
                <c:pt idx="17">
                  <c:v>1014.798794931</c:v>
                </c:pt>
                <c:pt idx="18">
                  <c:v>990.721830642</c:v>
                </c:pt>
                <c:pt idx="19">
                  <c:v>979.3914945060001</c:v>
                </c:pt>
                <c:pt idx="20">
                  <c:v>969.4774503869999</c:v>
                </c:pt>
                <c:pt idx="21">
                  <c:v>968.0611583699999</c:v>
                </c:pt>
                <c:pt idx="22">
                  <c:v>968.0611583699999</c:v>
                </c:pt>
                <c:pt idx="23">
                  <c:v>962.395990302</c:v>
                </c:pt>
                <c:pt idx="24">
                  <c:v>959.5634062679999</c:v>
                </c:pt>
                <c:pt idx="25">
                  <c:v>939.7353180299999</c:v>
                </c:pt>
                <c:pt idx="26">
                  <c:v>895.830265503</c:v>
                </c:pt>
                <c:pt idx="27">
                  <c:v>880.251053316</c:v>
                </c:pt>
                <c:pt idx="28">
                  <c:v>868.9207171799999</c:v>
                </c:pt>
                <c:pt idx="29">
                  <c:v>847.676336925</c:v>
                </c:pt>
                <c:pt idx="30">
                  <c:v>826.4319566699999</c:v>
                </c:pt>
                <c:pt idx="31">
                  <c:v>813.685328517</c:v>
                </c:pt>
              </c:numCache>
            </c:numRef>
          </c:yVal>
          <c:smooth val="1"/>
        </c:ser>
        <c:axId val="49883078"/>
        <c:axId val="46294519"/>
      </c:scatterChart>
      <c:valAx>
        <c:axId val="498830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294519"/>
        <c:crosses val="autoZero"/>
        <c:crossBetween val="midCat"/>
        <c:dispUnits/>
      </c:valAx>
      <c:valAx>
        <c:axId val="462945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883078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1"/>
          <c:y val="0.8605"/>
          <c:w val="0.63525"/>
          <c:h val="0.13175"/>
        </c:manualLayout>
      </c:layout>
      <c:overlay val="0"/>
      <c:txPr>
        <a:bodyPr vert="horz" rot="0"/>
        <a:lstStyle/>
        <a:p>
          <a:pPr>
            <a:defRPr lang="en-US" cap="none" sz="1525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2333625</xdr:colOff>
      <xdr:row>3</xdr:row>
      <xdr:rowOff>180975</xdr:rowOff>
    </xdr:from>
    <xdr:to>
      <xdr:col>5</xdr:col>
      <xdr:colOff>247650</xdr:colOff>
      <xdr:row>26</xdr:row>
      <xdr:rowOff>152400</xdr:rowOff>
    </xdr:to>
    <xdr:graphicFrame>
      <xdr:nvGraphicFramePr>
        <xdr:cNvPr id="1" name="Chart 1"/>
        <xdr:cNvGraphicFramePr/>
      </xdr:nvGraphicFramePr>
      <xdr:xfrm>
        <a:off x="2333625" y="666750"/>
        <a:ext cx="5810250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workbookViewId="0" topLeftCell="A22">
      <selection activeCell="F40" sqref="F40"/>
    </sheetView>
  </sheetViews>
  <sheetFormatPr defaultColWidth="9.00390625" defaultRowHeight="12.75"/>
  <cols>
    <col min="1" max="1" width="27.375" style="0" customWidth="1"/>
    <col min="2" max="2" width="10.125" style="0" customWidth="1"/>
    <col min="3" max="4" width="10.875" style="0" customWidth="1"/>
    <col min="5" max="5" width="10.625" style="0" customWidth="1"/>
    <col min="6" max="6" width="9.625" style="0" customWidth="1"/>
    <col min="7" max="7" width="9.375" style="0" customWidth="1"/>
    <col min="8" max="8" width="7.75390625" style="0" customWidth="1"/>
    <col min="9" max="9" width="11.125" style="0" customWidth="1"/>
    <col min="10" max="10" width="8.00390625" style="0" customWidth="1"/>
    <col min="11" max="11" width="10.875" style="0" customWidth="1"/>
    <col min="12" max="12" width="9.375" style="0" customWidth="1"/>
    <col min="13" max="13" width="11.125" style="0" customWidth="1"/>
  </cols>
  <sheetData>
    <row r="1" spans="1:13" ht="39.75" customHeight="1">
      <c r="A1" s="3" t="s">
        <v>0</v>
      </c>
      <c r="B1" s="3" t="s">
        <v>46</v>
      </c>
      <c r="C1" s="3" t="s">
        <v>57</v>
      </c>
      <c r="D1" s="15" t="s">
        <v>48</v>
      </c>
      <c r="E1" s="15" t="s">
        <v>49</v>
      </c>
      <c r="F1" s="16" t="s">
        <v>34</v>
      </c>
      <c r="G1" s="16" t="s">
        <v>41</v>
      </c>
      <c r="H1" s="16" t="s">
        <v>42</v>
      </c>
      <c r="I1" s="16" t="s">
        <v>50</v>
      </c>
      <c r="J1" s="16" t="s">
        <v>51</v>
      </c>
      <c r="K1" s="16" t="s">
        <v>52</v>
      </c>
      <c r="L1" s="16" t="s">
        <v>55</v>
      </c>
      <c r="M1" s="16" t="s">
        <v>56</v>
      </c>
    </row>
    <row r="2" spans="1:13" ht="9.75" customHeight="1">
      <c r="A2" s="27">
        <v>1</v>
      </c>
      <c r="B2" s="27">
        <v>2</v>
      </c>
      <c r="C2" s="27">
        <v>3</v>
      </c>
      <c r="D2" s="27">
        <v>4</v>
      </c>
      <c r="E2" s="27">
        <v>5</v>
      </c>
      <c r="F2" s="28">
        <v>6</v>
      </c>
      <c r="G2" s="28">
        <v>7</v>
      </c>
      <c r="H2" s="28">
        <v>8</v>
      </c>
      <c r="I2" s="28">
        <v>9</v>
      </c>
      <c r="J2" s="28">
        <v>10</v>
      </c>
      <c r="K2" s="28">
        <v>11</v>
      </c>
      <c r="L2" s="28">
        <v>12</v>
      </c>
      <c r="M2" s="28">
        <v>13</v>
      </c>
    </row>
    <row r="3" spans="1:13" ht="12.75">
      <c r="A3" s="5" t="s">
        <v>29</v>
      </c>
      <c r="B3" s="24">
        <v>936</v>
      </c>
      <c r="C3" s="5">
        <v>1545</v>
      </c>
      <c r="D3" s="6">
        <f>POWER(B3:B34,2)</f>
        <v>876096</v>
      </c>
      <c r="E3" s="6">
        <f>POWER(C3:C34,2)</f>
        <v>2387025</v>
      </c>
      <c r="F3" s="8">
        <f>PRODUCT(B3,C3)</f>
        <v>1446120</v>
      </c>
      <c r="G3" s="12">
        <f>B3:B34*1.416292017+245.7522297</f>
        <v>1571.401557612</v>
      </c>
      <c r="H3" s="12">
        <f>G3:G34-C3:C34</f>
        <v>26.401557612000033</v>
      </c>
      <c r="I3" s="12">
        <f>H3:H34^2</f>
        <v>697.0422443397568</v>
      </c>
      <c r="J3" s="12">
        <f>C3:C34-1090.97</f>
        <v>454.03</v>
      </c>
      <c r="K3" s="12">
        <f>J3:J34^2</f>
        <v>206143.24089999998</v>
      </c>
      <c r="L3" s="12">
        <f>G3:G34-1090.97</f>
        <v>480.431557612</v>
      </c>
      <c r="M3" s="12">
        <f>L3:L34^2</f>
        <v>230814.48154949248</v>
      </c>
    </row>
    <row r="4" spans="1:13" ht="12.75">
      <c r="A4" s="4" t="s">
        <v>1</v>
      </c>
      <c r="B4" s="4">
        <v>877</v>
      </c>
      <c r="C4" s="4">
        <v>1758</v>
      </c>
      <c r="D4" s="6">
        <f>POWER(B4,2)</f>
        <v>769129</v>
      </c>
      <c r="E4" s="6">
        <f>POWER(C4:C47,2)</f>
        <v>3090564</v>
      </c>
      <c r="F4" s="8">
        <f>PRODUCT(B4,C4)</f>
        <v>1541766</v>
      </c>
      <c r="G4" s="12">
        <f>B4:B35*1.416292017+245.7522297</f>
        <v>1487.840328609</v>
      </c>
      <c r="H4" s="12">
        <f>G4:G35-C4:C35</f>
        <v>-270.1596713910001</v>
      </c>
      <c r="I4" s="12">
        <f aca="true" t="shared" si="0" ref="I4:I34">H4:H35^2</f>
        <v>72986.24804609314</v>
      </c>
      <c r="J4" s="12">
        <f>C4:C35-1090.97</f>
        <v>667.03</v>
      </c>
      <c r="K4" s="12">
        <f aca="true" t="shared" si="1" ref="K4:K34">J4:J35^2</f>
        <v>444929.02089999994</v>
      </c>
      <c r="L4" s="12">
        <f>G4:G35-1090.97</f>
        <v>396.8703286089999</v>
      </c>
      <c r="M4" s="12">
        <f aca="true" t="shared" si="2" ref="M4:M34">L4:L35^2</f>
        <v>157506.05773021557</v>
      </c>
    </row>
    <row r="5" spans="1:13" ht="12.75">
      <c r="A5" s="4" t="s">
        <v>2</v>
      </c>
      <c r="B5" s="4">
        <v>833</v>
      </c>
      <c r="C5" s="4">
        <v>1075</v>
      </c>
      <c r="D5" s="6">
        <f>POWER(B5,2)</f>
        <v>693889</v>
      </c>
      <c r="E5" s="6">
        <f>POWER(C5:C36,2)</f>
        <v>1155625</v>
      </c>
      <c r="F5" s="8">
        <f>PRODUCT(B5,C5)</f>
        <v>895475</v>
      </c>
      <c r="G5" s="12">
        <f>B5:B36*1.416292017+245.7522297</f>
        <v>1425.523479861</v>
      </c>
      <c r="H5" s="12">
        <f>G5:G36-C5:C36</f>
        <v>350.52347986099994</v>
      </c>
      <c r="I5" s="12">
        <f t="shared" si="0"/>
        <v>122866.70993386483</v>
      </c>
      <c r="J5" s="12">
        <f>C5:C36-1090.97</f>
        <v>-15.970000000000027</v>
      </c>
      <c r="K5" s="12">
        <f t="shared" si="1"/>
        <v>255.04090000000087</v>
      </c>
      <c r="L5" s="12">
        <f>G5:G36-1090.97</f>
        <v>334.5534798609999</v>
      </c>
      <c r="M5" s="12">
        <f t="shared" si="2"/>
        <v>111926.03088710447</v>
      </c>
    </row>
    <row r="6" spans="1:13" ht="12.75">
      <c r="A6" s="4" t="s">
        <v>3</v>
      </c>
      <c r="B6" s="4">
        <v>823</v>
      </c>
      <c r="C6" s="4">
        <v>1369</v>
      </c>
      <c r="D6" s="6">
        <f>POWER(B6:B34,2)</f>
        <v>677329</v>
      </c>
      <c r="E6" s="6">
        <f>POWER(C6:C37,2)</f>
        <v>1874161</v>
      </c>
      <c r="F6" s="8">
        <f aca="true" t="shared" si="3" ref="F6:F34">PRODUCT(B6,C6)</f>
        <v>1126687</v>
      </c>
      <c r="G6" s="12">
        <f>B6:B37*1.416292017+245.7522297</f>
        <v>1411.360559691</v>
      </c>
      <c r="H6" s="12">
        <f>G6:G37-C6:C37</f>
        <v>42.360559690999935</v>
      </c>
      <c r="I6" s="12">
        <f t="shared" si="0"/>
        <v>1794.4170173347684</v>
      </c>
      <c r="J6" s="12">
        <f>C6:C37-1090.97</f>
        <v>278.03</v>
      </c>
      <c r="K6" s="12">
        <f t="shared" si="1"/>
        <v>77300.68089999998</v>
      </c>
      <c r="L6" s="12">
        <f>G6:G37-1090.97</f>
        <v>320.3905596909999</v>
      </c>
      <c r="M6" s="12">
        <f t="shared" si="2"/>
        <v>102650.11073911218</v>
      </c>
    </row>
    <row r="7" spans="1:13" ht="12.75" customHeight="1">
      <c r="A7" s="4" t="s">
        <v>4</v>
      </c>
      <c r="B7" s="4">
        <v>805</v>
      </c>
      <c r="C7" s="4">
        <v>966</v>
      </c>
      <c r="D7" s="6">
        <f>POWER(B7:B34,2)</f>
        <v>648025</v>
      </c>
      <c r="E7" s="6">
        <f>POWER(C7:C38,2)</f>
        <v>933156</v>
      </c>
      <c r="F7" s="8">
        <f t="shared" si="3"/>
        <v>777630</v>
      </c>
      <c r="G7" s="12">
        <f>B7:B38*1.416292017+245.7522297</f>
        <v>1385.867303385</v>
      </c>
      <c r="H7" s="12">
        <f>G7:G38-C7:C38</f>
        <v>419.867303385</v>
      </c>
      <c r="I7" s="12">
        <f t="shared" si="0"/>
        <v>176288.55245179165</v>
      </c>
      <c r="J7" s="12">
        <f>C7:C38-1090.97</f>
        <v>-124.97000000000003</v>
      </c>
      <c r="K7" s="12">
        <f t="shared" si="1"/>
        <v>15617.500900000006</v>
      </c>
      <c r="L7" s="12">
        <f>G7:G38-1090.97</f>
        <v>294.897303385</v>
      </c>
      <c r="M7" s="12">
        <f t="shared" si="2"/>
        <v>86964.41954374472</v>
      </c>
    </row>
    <row r="8" spans="1:13" ht="12.75">
      <c r="A8" s="4" t="s">
        <v>5</v>
      </c>
      <c r="B8" s="4">
        <v>750</v>
      </c>
      <c r="C8" s="4">
        <v>1005</v>
      </c>
      <c r="D8" s="6">
        <f>POWER(B7:B34,2)</f>
        <v>562500</v>
      </c>
      <c r="E8" s="6">
        <f>POWER(C8:C39,2)</f>
        <v>1010025</v>
      </c>
      <c r="F8" s="8">
        <f t="shared" si="3"/>
        <v>753750</v>
      </c>
      <c r="G8" s="12">
        <f>B8:B39*1.416292017+245.7522297</f>
        <v>1307.97124245</v>
      </c>
      <c r="H8" s="12">
        <f>G8:G39-C8:C39</f>
        <v>302.9712424500001</v>
      </c>
      <c r="I8" s="12">
        <f t="shared" si="0"/>
        <v>91791.57375169673</v>
      </c>
      <c r="J8" s="12">
        <f>C8:C39-1090.97</f>
        <v>-85.97000000000003</v>
      </c>
      <c r="K8" s="12">
        <f t="shared" si="1"/>
        <v>7390.840900000005</v>
      </c>
      <c r="L8" s="12">
        <f>G8:G39-1090.97</f>
        <v>217.00124245000006</v>
      </c>
      <c r="M8" s="12">
        <f t="shared" si="2"/>
        <v>47089.53922484371</v>
      </c>
    </row>
    <row r="9" spans="1:13" ht="12.75">
      <c r="A9" s="4" t="s">
        <v>6</v>
      </c>
      <c r="B9" s="4">
        <v>748</v>
      </c>
      <c r="C9" s="4">
        <v>1590</v>
      </c>
      <c r="D9" s="6">
        <f>POWER(B7:B34,2)</f>
        <v>559504</v>
      </c>
      <c r="E9" s="6">
        <f>POWER(C9:C40,2)</f>
        <v>2528100</v>
      </c>
      <c r="F9" s="8">
        <f t="shared" si="3"/>
        <v>1189320</v>
      </c>
      <c r="G9" s="12">
        <f>B9:B40*1.416292017+245.7522297</f>
        <v>1305.138658416</v>
      </c>
      <c r="H9" s="12">
        <f>G9:G40-C9:C40</f>
        <v>-284.861341584</v>
      </c>
      <c r="I9" s="12">
        <f t="shared" si="0"/>
        <v>81145.98392903633</v>
      </c>
      <c r="J9" s="12">
        <f>C9:C40-1090.97</f>
        <v>499.03</v>
      </c>
      <c r="K9" s="12">
        <f t="shared" si="1"/>
        <v>249030.9409</v>
      </c>
      <c r="L9" s="12">
        <f>G9:G40-1090.97</f>
        <v>214.16865841599997</v>
      </c>
      <c r="M9" s="12">
        <f t="shared" si="2"/>
        <v>45868.21424770928</v>
      </c>
    </row>
    <row r="10" spans="1:13" ht="12.75">
      <c r="A10" s="4" t="s">
        <v>7</v>
      </c>
      <c r="B10" s="4">
        <v>730</v>
      </c>
      <c r="C10" s="4">
        <v>1620</v>
      </c>
      <c r="D10" s="7">
        <f>POWER(B7:B34,2)</f>
        <v>532900</v>
      </c>
      <c r="E10" s="6">
        <f>POWER(C10:C41,2)</f>
        <v>2624400</v>
      </c>
      <c r="F10" s="8">
        <f t="shared" si="3"/>
        <v>1182600</v>
      </c>
      <c r="G10" s="12">
        <f>B10:B41*1.416292017+245.7522297</f>
        <v>1279.64540211</v>
      </c>
      <c r="H10" s="12">
        <f>G10:G41-C10:C41</f>
        <v>-340.3545978899999</v>
      </c>
      <c r="I10" s="12">
        <f t="shared" si="0"/>
        <v>115841.25230486353</v>
      </c>
      <c r="J10" s="12">
        <f>C10:C41-1090.97</f>
        <v>529.03</v>
      </c>
      <c r="K10" s="12">
        <f t="shared" si="1"/>
        <v>279872.7409</v>
      </c>
      <c r="L10" s="12">
        <f>G10:G41-1090.97</f>
        <v>188.67540211000005</v>
      </c>
      <c r="M10" s="12">
        <f t="shared" si="2"/>
        <v>35598.40736137021</v>
      </c>
    </row>
    <row r="11" spans="1:13" ht="12.75">
      <c r="A11" s="4" t="s">
        <v>8</v>
      </c>
      <c r="B11" s="4">
        <v>703</v>
      </c>
      <c r="C11" s="4">
        <v>1423</v>
      </c>
      <c r="D11" s="6">
        <f>POWER(B7:B34,2)</f>
        <v>494209</v>
      </c>
      <c r="E11" s="6">
        <f>POWER(C11:C42,2)</f>
        <v>2024929</v>
      </c>
      <c r="F11" s="8">
        <f t="shared" si="3"/>
        <v>1000369</v>
      </c>
      <c r="G11" s="12">
        <f>B11:B42*1.416292017+245.7522297</f>
        <v>1241.4055176509999</v>
      </c>
      <c r="H11" s="12">
        <f>G11:G42-C11:C42</f>
        <v>-181.59448234900015</v>
      </c>
      <c r="I11" s="12">
        <f t="shared" si="0"/>
        <v>32976.556019601325</v>
      </c>
      <c r="J11" s="12">
        <f>C11:C42-1090.97</f>
        <v>332.03</v>
      </c>
      <c r="K11" s="12">
        <f t="shared" si="1"/>
        <v>110243.92089999998</v>
      </c>
      <c r="L11" s="12">
        <f>G11:G42-1090.97</f>
        <v>150.43551765099983</v>
      </c>
      <c r="M11" s="12">
        <f t="shared" si="2"/>
        <v>22630.84497092428</v>
      </c>
    </row>
    <row r="12" spans="1:13" ht="12.75">
      <c r="A12" s="4" t="s">
        <v>9</v>
      </c>
      <c r="B12" s="4">
        <v>615</v>
      </c>
      <c r="C12" s="4">
        <v>906</v>
      </c>
      <c r="D12" s="6">
        <f>POWER(B7:B34,2)</f>
        <v>378225</v>
      </c>
      <c r="E12" s="6">
        <f>POWER(C12:C43,2)</f>
        <v>820836</v>
      </c>
      <c r="F12" s="8">
        <f t="shared" si="3"/>
        <v>557190</v>
      </c>
      <c r="G12" s="12">
        <f>B12:B43*1.416292017+245.7522297</f>
        <v>1116.771820155</v>
      </c>
      <c r="H12" s="12">
        <f>G12:G43-C12:C43</f>
        <v>210.7718201549999</v>
      </c>
      <c r="I12" s="12">
        <f t="shared" si="0"/>
        <v>44424.76017145161</v>
      </c>
      <c r="J12" s="12">
        <f>C12:C43-1090.97</f>
        <v>-184.97000000000003</v>
      </c>
      <c r="K12" s="12">
        <f t="shared" si="1"/>
        <v>34213.90090000001</v>
      </c>
      <c r="L12" s="12">
        <f>G12:G43-1090.97</f>
        <v>25.80182015499986</v>
      </c>
      <c r="M12" s="12">
        <f t="shared" si="2"/>
        <v>665.7339233109569</v>
      </c>
    </row>
    <row r="13" spans="1:13" ht="12.75">
      <c r="A13" s="4" t="s">
        <v>10</v>
      </c>
      <c r="B13" s="4">
        <v>613</v>
      </c>
      <c r="C13" s="4">
        <v>817</v>
      </c>
      <c r="D13" s="6">
        <f>POWER(B7:B34,2)</f>
        <v>375769</v>
      </c>
      <c r="E13" s="6">
        <f>POWER(C13:C44,2)</f>
        <v>667489</v>
      </c>
      <c r="F13" s="8">
        <f t="shared" si="3"/>
        <v>500821</v>
      </c>
      <c r="G13" s="12">
        <f>B13:B44*1.416292017+245.7522297</f>
        <v>1113.939236121</v>
      </c>
      <c r="H13" s="12">
        <f>G13:G44-C13:C44</f>
        <v>296.939236121</v>
      </c>
      <c r="I13" s="12">
        <f t="shared" si="0"/>
        <v>88172.90994812301</v>
      </c>
      <c r="J13" s="12">
        <f>C13:C44-1090.97</f>
        <v>-273.97</v>
      </c>
      <c r="K13" s="12">
        <f t="shared" si="1"/>
        <v>75059.56090000001</v>
      </c>
      <c r="L13" s="12">
        <f>G13:G44-1090.97</f>
        <v>22.969236120999994</v>
      </c>
      <c r="M13" s="12">
        <f t="shared" si="2"/>
        <v>527.5858079822509</v>
      </c>
    </row>
    <row r="14" spans="1:13" ht="12.75" customHeight="1">
      <c r="A14" s="4" t="s">
        <v>11</v>
      </c>
      <c r="B14" s="4">
        <v>607</v>
      </c>
      <c r="C14" s="4">
        <v>780</v>
      </c>
      <c r="D14" s="6">
        <f>POWER(B7:B34,2)</f>
        <v>368449</v>
      </c>
      <c r="E14" s="6">
        <f>POWER(C14:C45,2)</f>
        <v>608400</v>
      </c>
      <c r="F14" s="8">
        <f t="shared" si="3"/>
        <v>473460</v>
      </c>
      <c r="G14" s="12">
        <f>B14:B45*1.416292017+245.7522297</f>
        <v>1105.441484019</v>
      </c>
      <c r="H14" s="12">
        <f>G14:G45-C14:C45</f>
        <v>325.441484019</v>
      </c>
      <c r="I14" s="12">
        <f t="shared" si="0"/>
        <v>105912.15952048902</v>
      </c>
      <c r="J14" s="12">
        <f>C14:C45-1090.97</f>
        <v>-310.97</v>
      </c>
      <c r="K14" s="12">
        <f t="shared" si="1"/>
        <v>96702.34090000001</v>
      </c>
      <c r="L14" s="12">
        <f>G14:G45-1090.97</f>
        <v>14.471484018999945</v>
      </c>
      <c r="M14" s="12">
        <f t="shared" si="2"/>
        <v>209.4238497121708</v>
      </c>
    </row>
    <row r="15" spans="1:13" ht="12.75">
      <c r="A15" s="4" t="s">
        <v>12</v>
      </c>
      <c r="B15" s="4">
        <v>603</v>
      </c>
      <c r="C15" s="4">
        <v>1277</v>
      </c>
      <c r="D15" s="6">
        <f>POWER(B7:B34,2)</f>
        <v>363609</v>
      </c>
      <c r="E15" s="6">
        <f>POWER(C15:C46,2)</f>
        <v>1630729</v>
      </c>
      <c r="F15" s="8">
        <f t="shared" si="3"/>
        <v>770031</v>
      </c>
      <c r="G15" s="12">
        <f>B15:B46*1.416292017+245.7522297</f>
        <v>1099.776315951</v>
      </c>
      <c r="H15" s="12">
        <f>G15:G46-C15:C46</f>
        <v>-177.22368404899998</v>
      </c>
      <c r="I15" s="12">
        <f t="shared" si="0"/>
        <v>31408.234187899772</v>
      </c>
      <c r="J15" s="12">
        <f>C15:C46-1090.97</f>
        <v>186.02999999999997</v>
      </c>
      <c r="K15" s="12">
        <f t="shared" si="1"/>
        <v>34607.16089999999</v>
      </c>
      <c r="L15" s="12">
        <f>G15:G46-1090.97</f>
        <v>8.806315950999988</v>
      </c>
      <c r="M15" s="12">
        <f t="shared" si="2"/>
        <v>77.55120062883682</v>
      </c>
    </row>
    <row r="16" spans="1:13" ht="12.75">
      <c r="A16" s="4" t="s">
        <v>13</v>
      </c>
      <c r="B16" s="4">
        <v>586</v>
      </c>
      <c r="C16" s="4">
        <v>1426</v>
      </c>
      <c r="D16" s="6">
        <f>POWER(B7:B34,2)</f>
        <v>343396</v>
      </c>
      <c r="E16" s="6">
        <f>POWER(C16:C47,2)</f>
        <v>2033476</v>
      </c>
      <c r="F16" s="8">
        <f t="shared" si="3"/>
        <v>835636</v>
      </c>
      <c r="G16" s="12">
        <f>B16:B47*1.416292017+245.7522297</f>
        <v>1075.699351662</v>
      </c>
      <c r="H16" s="12">
        <f>G16:G47-C16:C47</f>
        <v>-350.300648338</v>
      </c>
      <c r="I16" s="12">
        <f t="shared" si="0"/>
        <v>122710.54422602312</v>
      </c>
      <c r="J16" s="12">
        <f>C16:C47-1090.97</f>
        <v>335.03</v>
      </c>
      <c r="K16" s="12">
        <f t="shared" si="1"/>
        <v>112245.10089999998</v>
      </c>
      <c r="L16" s="12">
        <f>G16:G47-1090.97</f>
        <v>-15.270648338</v>
      </c>
      <c r="M16" s="12">
        <f t="shared" si="2"/>
        <v>233.1927006628622</v>
      </c>
    </row>
    <row r="17" spans="1:13" ht="12.75">
      <c r="A17" s="4" t="s">
        <v>14</v>
      </c>
      <c r="B17" s="4">
        <v>570</v>
      </c>
      <c r="C17" s="4">
        <v>1410</v>
      </c>
      <c r="D17" s="6">
        <f>POWER(B7:B34,2)</f>
        <v>324900</v>
      </c>
      <c r="E17" s="6">
        <f>POWER(C17:C47,2)</f>
        <v>1988100</v>
      </c>
      <c r="F17" s="8">
        <f t="shared" si="3"/>
        <v>803700</v>
      </c>
      <c r="G17" s="12">
        <f>B17:B47*1.416292017+245.7522297</f>
        <v>1053.03867939</v>
      </c>
      <c r="H17" s="12">
        <f>G17:G47-C17:C47</f>
        <v>-356.96132061000003</v>
      </c>
      <c r="I17" s="12">
        <f t="shared" si="0"/>
        <v>127421.38441163523</v>
      </c>
      <c r="J17" s="12">
        <f>C17:C47-1090.97</f>
        <v>319.03</v>
      </c>
      <c r="K17" s="12">
        <f t="shared" si="1"/>
        <v>101780.14089999998</v>
      </c>
      <c r="L17" s="12">
        <f>G17:G47-1090.97</f>
        <v>-37.93132061000006</v>
      </c>
      <c r="M17" s="12">
        <f t="shared" si="2"/>
        <v>1438.785083218615</v>
      </c>
    </row>
    <row r="18" spans="1:13" ht="12.75">
      <c r="A18" s="4" t="s">
        <v>15</v>
      </c>
      <c r="B18" s="4">
        <v>551</v>
      </c>
      <c r="C18" s="4">
        <v>1161</v>
      </c>
      <c r="D18" s="6">
        <f>POWER(B7:B34,2)</f>
        <v>303601</v>
      </c>
      <c r="E18" s="6">
        <f>POWER(C18:C47,2)</f>
        <v>1347921</v>
      </c>
      <c r="F18" s="8">
        <f t="shared" si="3"/>
        <v>639711</v>
      </c>
      <c r="G18" s="12">
        <f>B18:B47*1.416292017+245.7522297</f>
        <v>1026.129131067</v>
      </c>
      <c r="H18" s="12">
        <f>G18:G47-C18:C47</f>
        <v>-134.8708689330001</v>
      </c>
      <c r="I18" s="12">
        <f t="shared" si="0"/>
        <v>18190.151286742494</v>
      </c>
      <c r="J18" s="12">
        <f>C18:C47-1090.97</f>
        <v>70.02999999999997</v>
      </c>
      <c r="K18" s="12">
        <f t="shared" si="1"/>
        <v>4904.200899999996</v>
      </c>
      <c r="L18" s="12">
        <f>G18:G47-1090.97</f>
        <v>-64.84086893300014</v>
      </c>
      <c r="M18" s="12">
        <f t="shared" si="2"/>
        <v>4204.338283986503</v>
      </c>
    </row>
    <row r="19" spans="1:13" ht="12.75">
      <c r="A19" s="4" t="s">
        <v>16</v>
      </c>
      <c r="B19" s="4">
        <v>546</v>
      </c>
      <c r="C19" s="4">
        <v>1208</v>
      </c>
      <c r="D19" s="6">
        <f>POWER(B7:B34,2)</f>
        <v>298116</v>
      </c>
      <c r="E19" s="6">
        <f>POWER(C19:C47,2)</f>
        <v>1459264</v>
      </c>
      <c r="F19" s="8">
        <f t="shared" si="3"/>
        <v>659568</v>
      </c>
      <c r="G19" s="12">
        <f>B19:B47*1.416292017+245.7522297</f>
        <v>1019.047670982</v>
      </c>
      <c r="H19" s="12">
        <f>G19:G47-C19:C47</f>
        <v>-188.952329018</v>
      </c>
      <c r="I19" s="12">
        <f t="shared" si="0"/>
        <v>35702.982641326525</v>
      </c>
      <c r="J19" s="12">
        <f>C19:C47-1090.97</f>
        <v>117.02999999999997</v>
      </c>
      <c r="K19" s="12">
        <f t="shared" si="1"/>
        <v>13696.020899999994</v>
      </c>
      <c r="L19" s="12">
        <f>G19:G47-1090.97</f>
        <v>-71.92232901800003</v>
      </c>
      <c r="M19" s="12">
        <f t="shared" si="2"/>
        <v>5172.821411373448</v>
      </c>
    </row>
    <row r="20" spans="1:13" ht="12.75">
      <c r="A20" s="4" t="s">
        <v>17</v>
      </c>
      <c r="B20" s="4">
        <v>543</v>
      </c>
      <c r="C20" s="4">
        <v>1355</v>
      </c>
      <c r="D20" s="6">
        <f>POWER(B7:B34,2)</f>
        <v>294849</v>
      </c>
      <c r="E20" s="6">
        <f>POWER(C20:C47,2)</f>
        <v>1836025</v>
      </c>
      <c r="F20" s="8">
        <f t="shared" si="3"/>
        <v>735765</v>
      </c>
      <c r="G20" s="12">
        <f>B20:B47*1.416292017+245.7522297</f>
        <v>1014.798794931</v>
      </c>
      <c r="H20" s="12">
        <f>G20:G47-C20:C47</f>
        <v>-340.201205069</v>
      </c>
      <c r="I20" s="12">
        <f t="shared" si="0"/>
        <v>115736.8599303998</v>
      </c>
      <c r="J20" s="12">
        <f>C20:C47-1090.97</f>
        <v>264.03</v>
      </c>
      <c r="K20" s="12">
        <f t="shared" si="1"/>
        <v>69711.84089999998</v>
      </c>
      <c r="L20" s="12">
        <f>G20:G47-1090.97</f>
        <v>-76.17120506900005</v>
      </c>
      <c r="M20" s="12">
        <f t="shared" si="2"/>
        <v>5802.052481663659</v>
      </c>
    </row>
    <row r="21" spans="1:13" ht="12.75">
      <c r="A21" s="4" t="s">
        <v>18</v>
      </c>
      <c r="B21" s="4">
        <v>526</v>
      </c>
      <c r="C21" s="4">
        <v>872</v>
      </c>
      <c r="D21" s="6">
        <f>POWER(B7:B34,2)</f>
        <v>276676</v>
      </c>
      <c r="E21" s="6">
        <f>POWER(C21:C47,2)</f>
        <v>760384</v>
      </c>
      <c r="F21" s="8">
        <f t="shared" si="3"/>
        <v>458672</v>
      </c>
      <c r="G21" s="12">
        <f>B21:B47*1.416292017+245.7522297</f>
        <v>990.721830642</v>
      </c>
      <c r="H21" s="12">
        <f>G21:G47-C21:C47</f>
        <v>118.72183064199999</v>
      </c>
      <c r="I21" s="12">
        <f t="shared" si="0"/>
        <v>14094.873070987727</v>
      </c>
      <c r="J21" s="12">
        <f>C21:C47-1090.97</f>
        <v>-218.97000000000003</v>
      </c>
      <c r="K21" s="12">
        <f t="shared" si="1"/>
        <v>47947.860900000014</v>
      </c>
      <c r="L21" s="12">
        <f>G21:G47-1090.97</f>
        <v>-100.24816935800004</v>
      </c>
      <c r="M21" s="12">
        <f t="shared" si="2"/>
        <v>10049.695459630258</v>
      </c>
    </row>
    <row r="22" spans="1:13" ht="12.75">
      <c r="A22" s="4" t="s">
        <v>19</v>
      </c>
      <c r="B22" s="4">
        <v>518</v>
      </c>
      <c r="C22" s="4">
        <v>736</v>
      </c>
      <c r="D22" s="6">
        <f>POWER(B7:B34,2)</f>
        <v>268324</v>
      </c>
      <c r="E22" s="6">
        <f>POWER(C22:C47,2)</f>
        <v>541696</v>
      </c>
      <c r="F22" s="8">
        <f t="shared" si="3"/>
        <v>381248</v>
      </c>
      <c r="G22" s="12">
        <f>B22:B47*1.416292017+245.7522297</f>
        <v>979.3914945060001</v>
      </c>
      <c r="H22" s="12">
        <f>G22:G47-C22:C47</f>
        <v>243.39149450600007</v>
      </c>
      <c r="I22" s="12">
        <f t="shared" si="0"/>
        <v>59239.41959786426</v>
      </c>
      <c r="J22" s="12">
        <f>C22:C47-1090.97</f>
        <v>-354.97</v>
      </c>
      <c r="K22" s="12">
        <f t="shared" si="1"/>
        <v>126003.70090000003</v>
      </c>
      <c r="L22" s="12">
        <f>G22:G47-1090.97</f>
        <v>-111.57850549399996</v>
      </c>
      <c r="M22" s="12">
        <f t="shared" si="2"/>
        <v>12449.762888274578</v>
      </c>
    </row>
    <row r="23" spans="1:13" ht="12.75">
      <c r="A23" s="4" t="s">
        <v>20</v>
      </c>
      <c r="B23" s="4">
        <v>511</v>
      </c>
      <c r="C23" s="4">
        <v>1293</v>
      </c>
      <c r="D23" s="6">
        <f>POWER(B7:B34,2)</f>
        <v>261121</v>
      </c>
      <c r="E23" s="6">
        <f>POWER(C23:C47,2)</f>
        <v>1671849</v>
      </c>
      <c r="F23" s="8">
        <f t="shared" si="3"/>
        <v>660723</v>
      </c>
      <c r="G23" s="12">
        <f>B23:B47*1.416292017+245.7522297</f>
        <v>969.4774503869999</v>
      </c>
      <c r="H23" s="12">
        <f>G23:G47-C23:C47</f>
        <v>-323.52254961300014</v>
      </c>
      <c r="I23" s="12">
        <f t="shared" si="0"/>
        <v>104666.84010809613</v>
      </c>
      <c r="J23" s="12">
        <f>C23:C47-1090.97</f>
        <v>202.02999999999997</v>
      </c>
      <c r="K23" s="12">
        <f t="shared" si="1"/>
        <v>40816.12089999999</v>
      </c>
      <c r="L23" s="12">
        <f>G23:G47-1090.97</f>
        <v>-121.49254961300016</v>
      </c>
      <c r="M23" s="12">
        <f t="shared" si="2"/>
        <v>14760.439611467307</v>
      </c>
    </row>
    <row r="24" spans="1:13" ht="12.75">
      <c r="A24" s="4" t="s">
        <v>21</v>
      </c>
      <c r="B24" s="4">
        <v>510</v>
      </c>
      <c r="C24" s="4">
        <v>722</v>
      </c>
      <c r="D24" s="6">
        <f>POWER(B7:B34,2)</f>
        <v>260100</v>
      </c>
      <c r="E24" s="6">
        <f>POWER(C24:C47,2)</f>
        <v>521284</v>
      </c>
      <c r="F24" s="8">
        <f t="shared" si="3"/>
        <v>368220</v>
      </c>
      <c r="G24" s="12">
        <f>B24:B47*1.416292017+245.7522297</f>
        <v>968.0611583699999</v>
      </c>
      <c r="H24" s="12">
        <f>G24:G47-C24:C47</f>
        <v>246.06115836999993</v>
      </c>
      <c r="I24" s="12">
        <f t="shared" si="0"/>
        <v>60546.093658386184</v>
      </c>
      <c r="J24" s="12">
        <f>C24:C47-1090.97</f>
        <v>-368.97</v>
      </c>
      <c r="K24" s="12">
        <f t="shared" si="1"/>
        <v>136138.86090000003</v>
      </c>
      <c r="L24" s="12">
        <f>G24:G47-1090.97</f>
        <v>-122.9088416300001</v>
      </c>
      <c r="M24" s="12">
        <f t="shared" si="2"/>
        <v>15106.583350828445</v>
      </c>
    </row>
    <row r="25" spans="1:13" ht="12.75">
      <c r="A25" s="4" t="s">
        <v>22</v>
      </c>
      <c r="B25" s="4">
        <v>510</v>
      </c>
      <c r="C25" s="4">
        <v>678</v>
      </c>
      <c r="D25" s="6">
        <f>POWER(B7:B34,2)</f>
        <v>260100</v>
      </c>
      <c r="E25" s="6">
        <f>POWER(C25:C47,2)</f>
        <v>459684</v>
      </c>
      <c r="F25" s="8">
        <f t="shared" si="3"/>
        <v>345780</v>
      </c>
      <c r="G25" s="12">
        <f>B25:B47*1.416292017+245.7522297</f>
        <v>968.0611583699999</v>
      </c>
      <c r="H25" s="12">
        <f>G25:G47-C25:C47</f>
        <v>290.06115836999993</v>
      </c>
      <c r="I25" s="12">
        <f t="shared" si="0"/>
        <v>84135.47559494618</v>
      </c>
      <c r="J25" s="12">
        <f>C25:C47-1090.97</f>
        <v>-412.97</v>
      </c>
      <c r="K25" s="12">
        <f t="shared" si="1"/>
        <v>170544.22090000001</v>
      </c>
      <c r="L25" s="12">
        <f>G25:G47-1090.97</f>
        <v>-122.9088416300001</v>
      </c>
      <c r="M25" s="12">
        <f t="shared" si="2"/>
        <v>15106.583350828445</v>
      </c>
    </row>
    <row r="26" spans="1:13" ht="12.75">
      <c r="A26" s="4" t="s">
        <v>23</v>
      </c>
      <c r="B26" s="4">
        <v>506</v>
      </c>
      <c r="C26" s="4">
        <v>1072</v>
      </c>
      <c r="D26" s="6">
        <f>POWER(B7:B34,2)</f>
        <v>256036</v>
      </c>
      <c r="E26" s="6">
        <f>POWER(C26:C47,2)</f>
        <v>1149184</v>
      </c>
      <c r="F26" s="8">
        <f t="shared" si="3"/>
        <v>542432</v>
      </c>
      <c r="G26" s="12">
        <f>B26:B47*1.416292017+245.7522297</f>
        <v>962.395990302</v>
      </c>
      <c r="H26" s="12">
        <f>G26:G47-C26:C47</f>
        <v>-109.60400969800003</v>
      </c>
      <c r="I26" s="12">
        <f t="shared" si="0"/>
        <v>12013.038941879284</v>
      </c>
      <c r="J26" s="12">
        <f>C26:C47-1090.97</f>
        <v>-18.970000000000027</v>
      </c>
      <c r="K26" s="12">
        <f t="shared" si="1"/>
        <v>359.86090000000104</v>
      </c>
      <c r="L26" s="12">
        <f>G26:G47-1090.97</f>
        <v>-128.57400969800005</v>
      </c>
      <c r="M26" s="12">
        <f t="shared" si="2"/>
        <v>16531.27596982141</v>
      </c>
    </row>
    <row r="27" spans="1:13" ht="12.75">
      <c r="A27" s="4" t="s">
        <v>24</v>
      </c>
      <c r="B27" s="4">
        <v>504</v>
      </c>
      <c r="C27" s="4">
        <v>1209</v>
      </c>
      <c r="D27" s="6">
        <f>POWER(B7:B34,2)</f>
        <v>254016</v>
      </c>
      <c r="E27" s="6">
        <f>POWER(C27:C47,2)</f>
        <v>1461681</v>
      </c>
      <c r="F27" s="8">
        <f t="shared" si="3"/>
        <v>609336</v>
      </c>
      <c r="G27" s="12">
        <f>B27:B47*1.416292017+245.7522297</f>
        <v>959.5634062679999</v>
      </c>
      <c r="H27" s="12">
        <f>G27:G47-C27:C47</f>
        <v>-249.43659373200012</v>
      </c>
      <c r="I27" s="12">
        <f t="shared" si="0"/>
        <v>62218.61429262288</v>
      </c>
      <c r="J27" s="12">
        <f>C27:C47-1090.97</f>
        <v>118.02999999999997</v>
      </c>
      <c r="K27" s="12">
        <f t="shared" si="1"/>
        <v>13931.080899999994</v>
      </c>
      <c r="L27" s="12">
        <f>G27:G47-1090.97</f>
        <v>-131.40659373200015</v>
      </c>
      <c r="M27" s="12">
        <f t="shared" si="2"/>
        <v>17267.69287624694</v>
      </c>
    </row>
    <row r="28" spans="1:13" ht="12.75">
      <c r="A28" s="4" t="s">
        <v>25</v>
      </c>
      <c r="B28" s="4">
        <v>490</v>
      </c>
      <c r="C28" s="4">
        <v>1001</v>
      </c>
      <c r="D28" s="6">
        <f>POWER(B7:B34,2)</f>
        <v>240100</v>
      </c>
      <c r="E28" s="6">
        <f>POWER(C28:C47,2)</f>
        <v>1002001</v>
      </c>
      <c r="F28" s="8">
        <f t="shared" si="3"/>
        <v>490490</v>
      </c>
      <c r="G28" s="12">
        <f>B28:B47*1.416292017+245.7522297</f>
        <v>939.7353180299999</v>
      </c>
      <c r="H28" s="12">
        <f>G28:G47-C28:C47</f>
        <v>-61.26468197000008</v>
      </c>
      <c r="I28" s="12">
        <f t="shared" si="0"/>
        <v>3753.361256885253</v>
      </c>
      <c r="J28" s="12">
        <f>C28:C47-1090.97</f>
        <v>-89.97000000000003</v>
      </c>
      <c r="K28" s="12">
        <f t="shared" si="1"/>
        <v>8094.600900000005</v>
      </c>
      <c r="L28" s="12">
        <f>G28:G47-1090.97</f>
        <v>-151.2346819700001</v>
      </c>
      <c r="M28" s="12">
        <f t="shared" si="2"/>
        <v>22871.929030567077</v>
      </c>
    </row>
    <row r="29" spans="1:13" ht="12.75">
      <c r="A29" s="4" t="s">
        <v>26</v>
      </c>
      <c r="B29" s="4">
        <v>459</v>
      </c>
      <c r="C29" s="4">
        <v>1268</v>
      </c>
      <c r="D29" s="6">
        <f>POWER(B7:B34,2)</f>
        <v>210681</v>
      </c>
      <c r="E29" s="6">
        <f>POWER(C29:C47,2)</f>
        <v>1607824</v>
      </c>
      <c r="F29" s="8">
        <f t="shared" si="3"/>
        <v>582012</v>
      </c>
      <c r="G29" s="12">
        <f>B29:B47*1.416292017+245.7522297</f>
        <v>895.830265503</v>
      </c>
      <c r="H29" s="12">
        <f>G29:G47-C29:C47</f>
        <v>-372.16973449700004</v>
      </c>
      <c r="I29" s="12">
        <f t="shared" si="0"/>
        <v>138510.3112755675</v>
      </c>
      <c r="J29" s="12">
        <f>C29:C47-1090.97</f>
        <v>177.02999999999997</v>
      </c>
      <c r="K29" s="12">
        <f t="shared" si="1"/>
        <v>31339.62089999999</v>
      </c>
      <c r="L29" s="12">
        <f>G29:G47-1090.97</f>
        <v>-195.13973449700006</v>
      </c>
      <c r="M29" s="12">
        <f t="shared" si="2"/>
        <v>38079.51597955968</v>
      </c>
    </row>
    <row r="30" spans="1:13" ht="12.75">
      <c r="A30" s="4" t="s">
        <v>27</v>
      </c>
      <c r="B30" s="4">
        <v>448</v>
      </c>
      <c r="C30" s="4">
        <v>817</v>
      </c>
      <c r="D30" s="6">
        <f>POWER(B7:B34,2)</f>
        <v>200704</v>
      </c>
      <c r="E30" s="6">
        <f>POWER(C30:C61,2)</f>
        <v>667489</v>
      </c>
      <c r="F30" s="8">
        <f t="shared" si="3"/>
        <v>366016</v>
      </c>
      <c r="G30" s="12">
        <f>B30:B61*1.416292017+245.7522297</f>
        <v>880.251053316</v>
      </c>
      <c r="H30" s="12">
        <f>G30:G61-C30:C61</f>
        <v>63.251053316000025</v>
      </c>
      <c r="I30" s="12">
        <f t="shared" si="0"/>
        <v>4000.6957455834777</v>
      </c>
      <c r="J30" s="12">
        <f>C30:C61-1090.97</f>
        <v>-273.97</v>
      </c>
      <c r="K30" s="12">
        <f t="shared" si="1"/>
        <v>75059.56090000001</v>
      </c>
      <c r="L30" s="12">
        <f>G30:G61-1090.97</f>
        <v>-210.718946684</v>
      </c>
      <c r="M30" s="12">
        <f t="shared" si="2"/>
        <v>44402.474491614434</v>
      </c>
    </row>
    <row r="31" spans="1:13" ht="12.75">
      <c r="A31" s="4" t="s">
        <v>30</v>
      </c>
      <c r="B31" s="4">
        <v>440</v>
      </c>
      <c r="C31" s="4">
        <v>665</v>
      </c>
      <c r="D31" s="6">
        <f>POWER(B7:B34,2)</f>
        <v>193600</v>
      </c>
      <c r="E31" s="6">
        <f>POWER(C31:C62,2)</f>
        <v>442225</v>
      </c>
      <c r="F31" s="8">
        <f t="shared" si="3"/>
        <v>292600</v>
      </c>
      <c r="G31" s="12">
        <f>B31:B62*1.416292017+245.7522297</f>
        <v>868.9207171799999</v>
      </c>
      <c r="H31" s="12">
        <f>G31:G62-C31:C62</f>
        <v>203.92071717999988</v>
      </c>
      <c r="I31" s="12">
        <f t="shared" si="0"/>
        <v>41583.6588952055</v>
      </c>
      <c r="J31" s="12">
        <f>C31:C62-1090.97</f>
        <v>-425.97</v>
      </c>
      <c r="K31" s="12">
        <f t="shared" si="1"/>
        <v>181450.44090000002</v>
      </c>
      <c r="L31" s="12">
        <f>G31:G62-1090.97</f>
        <v>-222.04928282000014</v>
      </c>
      <c r="M31" s="12">
        <f t="shared" si="2"/>
        <v>49305.88400087641</v>
      </c>
    </row>
    <row r="32" spans="1:13" ht="12.75">
      <c r="A32" s="7" t="s">
        <v>31</v>
      </c>
      <c r="B32" s="7">
        <v>425</v>
      </c>
      <c r="C32" s="6">
        <v>743</v>
      </c>
      <c r="D32" s="6">
        <f>POWER(B7:B34,2)</f>
        <v>180625</v>
      </c>
      <c r="E32" s="6">
        <f>POWER(C32:C63,2)</f>
        <v>552049</v>
      </c>
      <c r="F32" s="8">
        <f t="shared" si="3"/>
        <v>315775</v>
      </c>
      <c r="G32" s="12">
        <f>B32:B63*1.416292017+245.7522297</f>
        <v>847.676336925</v>
      </c>
      <c r="H32" s="12">
        <f>G32:G63-C32:C63</f>
        <v>104.67633692499999</v>
      </c>
      <c r="I32" s="12">
        <f t="shared" si="0"/>
        <v>10957.135512036115</v>
      </c>
      <c r="J32" s="12">
        <f>C32:C63-1090.97</f>
        <v>-347.97</v>
      </c>
      <c r="K32" s="12">
        <f t="shared" si="1"/>
        <v>121083.12090000002</v>
      </c>
      <c r="L32" s="12">
        <f>G32:G63-1090.97</f>
        <v>-243.29366307500004</v>
      </c>
      <c r="M32" s="12">
        <f t="shared" si="2"/>
        <v>59191.80649245164</v>
      </c>
    </row>
    <row r="33" spans="1:13" ht="12.75">
      <c r="A33" s="7" t="s">
        <v>32</v>
      </c>
      <c r="B33" s="7">
        <v>410</v>
      </c>
      <c r="C33" s="6">
        <v>618</v>
      </c>
      <c r="D33" s="6">
        <f>POWER(B7:B34,2)</f>
        <v>168100</v>
      </c>
      <c r="E33" s="6">
        <f>POWER(C33:C64,2)</f>
        <v>381924</v>
      </c>
      <c r="F33" s="8">
        <f t="shared" si="3"/>
        <v>253380</v>
      </c>
      <c r="G33" s="12">
        <f>B33:B64*1.416292017+245.7522297</f>
        <v>826.4319566699999</v>
      </c>
      <c r="H33" s="12">
        <f>G33:G64-C33:C64</f>
        <v>208.43195666999986</v>
      </c>
      <c r="I33" s="12">
        <f t="shared" si="0"/>
        <v>43443.8805612847</v>
      </c>
      <c r="J33" s="12">
        <f>C33:C64-1090.97</f>
        <v>-472.97</v>
      </c>
      <c r="K33" s="12">
        <f t="shared" si="1"/>
        <v>223700.62090000004</v>
      </c>
      <c r="L33" s="12">
        <f>G33:G64-1090.97</f>
        <v>-264.53804333000016</v>
      </c>
      <c r="M33" s="12">
        <f t="shared" si="2"/>
        <v>69980.37636886505</v>
      </c>
    </row>
    <row r="34" spans="1:13" ht="12.75">
      <c r="A34" s="6" t="s">
        <v>33</v>
      </c>
      <c r="B34" s="7">
        <v>401</v>
      </c>
      <c r="C34" s="6">
        <v>526</v>
      </c>
      <c r="D34" s="6">
        <f>POWER(B7:B34,2)</f>
        <v>160801</v>
      </c>
      <c r="E34" s="6">
        <f>POWER(C34:C65,2)</f>
        <v>276676</v>
      </c>
      <c r="F34" s="8">
        <f t="shared" si="3"/>
        <v>210926</v>
      </c>
      <c r="G34" s="12">
        <f>B34:B65*1.416292017+245.7522297</f>
        <v>813.685328517</v>
      </c>
      <c r="H34" s="12">
        <f>G34:G65-C34:C65</f>
        <v>287.685328517</v>
      </c>
      <c r="I34" s="12">
        <f t="shared" si="0"/>
        <v>82762.84824393422</v>
      </c>
      <c r="J34" s="12">
        <f>C34:C65-1090.97</f>
        <v>-564.97</v>
      </c>
      <c r="K34" s="12">
        <f t="shared" si="1"/>
        <v>319191.1009</v>
      </c>
      <c r="L34" s="12">
        <f>G34:G65-1090.97</f>
        <v>-277.284671483</v>
      </c>
      <c r="M34" s="12">
        <f t="shared" si="2"/>
        <v>76886.78903943524</v>
      </c>
    </row>
    <row r="35" spans="1:13" ht="12.75">
      <c r="A35" s="20" t="s">
        <v>35</v>
      </c>
      <c r="B35" s="25">
        <v>19097</v>
      </c>
      <c r="C35" s="20">
        <v>34911</v>
      </c>
      <c r="D35" s="20">
        <v>12055479</v>
      </c>
      <c r="E35" s="20">
        <v>41516175</v>
      </c>
      <c r="F35" s="17">
        <v>21767209</v>
      </c>
      <c r="G35" s="17">
        <f>SUM(G3:G34)</f>
        <v>34910.999999048996</v>
      </c>
      <c r="H35" s="18">
        <f>SUM(H3:H34)</f>
        <v>-9.510010841040639E-07</v>
      </c>
      <c r="I35" s="19">
        <f>SUM(I3:I34)</f>
        <v>2107994.5687779915</v>
      </c>
      <c r="J35" s="19">
        <f>SUM(J2:J34)</f>
        <v>9.959999999996626</v>
      </c>
      <c r="K35" s="19">
        <f>SUM(K2:K34)</f>
        <v>3429375.9687999994</v>
      </c>
      <c r="L35" s="19">
        <f>SUM(L2:L34)</f>
        <v>11.959999048998043</v>
      </c>
      <c r="M35" s="19">
        <f>SUM(M2:M34)</f>
        <v>1321383.3999075233</v>
      </c>
    </row>
    <row r="36" spans="1:13" ht="12.75" customHeight="1">
      <c r="A36" s="29" t="s">
        <v>47</v>
      </c>
      <c r="B36" s="30">
        <f>Лист3!B5/32</f>
        <v>596.78125</v>
      </c>
      <c r="C36" s="31">
        <f>Лист3!C5/32</f>
        <v>1090.96875</v>
      </c>
      <c r="D36" s="31">
        <f>Лист3!D5/32</f>
        <v>376733.71875</v>
      </c>
      <c r="E36" s="31">
        <f>Лист3!E5/32</f>
        <v>1297380.46875</v>
      </c>
      <c r="F36" s="31">
        <f>Лист3!F5/32</f>
        <v>680225.28125</v>
      </c>
      <c r="G36" s="23"/>
      <c r="H36" s="14"/>
      <c r="I36" s="14"/>
      <c r="J36" s="14"/>
      <c r="K36" s="14"/>
      <c r="L36" s="14"/>
      <c r="M36" s="14"/>
    </row>
    <row r="37" spans="4:10" ht="12.75">
      <c r="D37" s="1"/>
      <c r="E37" s="1"/>
      <c r="F37" s="2"/>
      <c r="G37" s="23"/>
      <c r="H37" s="14"/>
      <c r="I37" s="14"/>
      <c r="J37" s="14"/>
    </row>
    <row r="38" spans="4:7" ht="12.75">
      <c r="D38" s="1"/>
      <c r="E38" s="1"/>
      <c r="G38" s="2"/>
    </row>
    <row r="39" spans="4:7" ht="12.75" customHeight="1">
      <c r="D39" s="1"/>
      <c r="E39" s="1"/>
      <c r="G39" s="2"/>
    </row>
    <row r="40" spans="4:7" ht="12.75" customHeight="1">
      <c r="D40" s="1"/>
      <c r="E40" s="1"/>
      <c r="G40" s="2"/>
    </row>
    <row r="41" spans="4:7" ht="12.75">
      <c r="D41" s="1"/>
      <c r="E41" s="1"/>
      <c r="G41" s="2"/>
    </row>
    <row r="42" spans="4:7" ht="12.75">
      <c r="D42" s="1"/>
      <c r="E42" s="1"/>
      <c r="G42" s="2"/>
    </row>
    <row r="43" spans="4:5" ht="12.75">
      <c r="D43" s="1"/>
      <c r="E43" s="1"/>
    </row>
    <row r="44" spans="4:5" ht="12.75">
      <c r="D44" s="1"/>
      <c r="E44" s="1"/>
    </row>
  </sheetData>
  <printOptions/>
  <pageMargins left="0.57" right="0.54" top="1.22" bottom="0.64" header="0.89" footer="0.4330708661417323"/>
  <pageSetup orientation="landscape" paperSize="9" scale="92" r:id="rId1"/>
  <ignoredErrors>
    <ignoredError sqref="J3" formula="1"/>
    <ignoredError sqref="D23:D2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D4:D4"/>
  <sheetViews>
    <sheetView workbookViewId="0" topLeftCell="A1">
      <selection activeCell="F4" sqref="F4"/>
    </sheetView>
  </sheetViews>
  <sheetFormatPr defaultColWidth="9.00390625" defaultRowHeight="12.75"/>
  <cols>
    <col min="1" max="1" width="67.625" style="0" customWidth="1"/>
  </cols>
  <sheetData>
    <row r="4" ht="18.75">
      <c r="D4" s="26"/>
    </row>
  </sheetData>
  <printOptions/>
  <pageMargins left="0.75" right="0.75" top="1" bottom="1" header="0.5" footer="0.5"/>
  <pageSetup orientation="portrait" paperSize="9" scale="8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2"/>
  <sheetViews>
    <sheetView workbookViewId="0" topLeftCell="A1">
      <selection activeCell="B12" sqref="B12"/>
    </sheetView>
  </sheetViews>
  <sheetFormatPr defaultColWidth="9.00390625" defaultRowHeight="12.75"/>
  <cols>
    <col min="1" max="1" width="11.75390625" style="0" customWidth="1"/>
    <col min="2" max="2" width="9.125" style="0" customWidth="1"/>
  </cols>
  <sheetData>
    <row r="1" spans="1:9" ht="12.75">
      <c r="A1" t="s">
        <v>71</v>
      </c>
      <c r="B1" t="s">
        <v>63</v>
      </c>
      <c r="C1" t="s">
        <v>64</v>
      </c>
      <c r="D1" t="s">
        <v>65</v>
      </c>
      <c r="E1" t="s">
        <v>66</v>
      </c>
      <c r="F1" t="s">
        <v>67</v>
      </c>
      <c r="G1" t="s">
        <v>68</v>
      </c>
      <c r="H1" t="s">
        <v>69</v>
      </c>
      <c r="I1" t="s">
        <v>70</v>
      </c>
    </row>
    <row r="4" spans="2:6" ht="14.25">
      <c r="B4" t="s">
        <v>58</v>
      </c>
      <c r="C4" t="s">
        <v>59</v>
      </c>
      <c r="D4" t="s">
        <v>60</v>
      </c>
      <c r="E4" t="s">
        <v>61</v>
      </c>
      <c r="F4" t="s">
        <v>62</v>
      </c>
    </row>
    <row r="5" spans="1:6" ht="12.75">
      <c r="A5" s="9" t="s">
        <v>35</v>
      </c>
      <c r="B5" s="10">
        <f>SUM(Лист1!B3:B34)</f>
        <v>19097</v>
      </c>
      <c r="C5" s="9">
        <f>SUM(Лист1!C3:C34)</f>
        <v>34911</v>
      </c>
      <c r="D5" s="9">
        <f>SUM(Лист1!D3:D34)</f>
        <v>12055479</v>
      </c>
      <c r="E5" s="9">
        <f>SUM(Лист1!E3:E34)</f>
        <v>41516175</v>
      </c>
      <c r="F5" s="11">
        <f>SUM(Лист1!F3:F34)</f>
        <v>21767209</v>
      </c>
    </row>
    <row r="7" spans="1:4" ht="12.75">
      <c r="A7" t="s">
        <v>39</v>
      </c>
      <c r="B7" s="13">
        <f>SQRT(Лист1!D36-Лист1!B36^2)</f>
        <v>143.47772788289302</v>
      </c>
      <c r="C7" t="s">
        <v>40</v>
      </c>
      <c r="D7" s="13">
        <f>SQRT(Лист1!E36-Лист1!C36^2)</f>
        <v>327.3647129325907</v>
      </c>
    </row>
    <row r="8" spans="1:7" ht="24.75" customHeight="1">
      <c r="A8" s="1" t="s">
        <v>28</v>
      </c>
      <c r="B8" s="22">
        <f>CORREL(Лист1!B3:B34,Лист1!C3:C34)</f>
        <v>0.620733856151705</v>
      </c>
      <c r="C8" t="s">
        <v>38</v>
      </c>
      <c r="D8" s="21">
        <f>(Лист1!F36-Лист1!B36*Лист1!C36)/(B7*D7)</f>
        <v>0.620733856151705</v>
      </c>
      <c r="F8" t="s">
        <v>43</v>
      </c>
      <c r="G8" s="13">
        <f>SQRT(Лист1!I35/32)</f>
        <v>256.6609247125714</v>
      </c>
    </row>
    <row r="9" spans="1:4" ht="15.75">
      <c r="A9" t="s">
        <v>36</v>
      </c>
      <c r="B9" s="13">
        <f>Лист1!C36-Лист1!B36*B10</f>
        <v>245.75222969310255</v>
      </c>
      <c r="C9" t="s">
        <v>54</v>
      </c>
      <c r="D9">
        <f>SQRT(Лист1!M35/Лист1!K35)</f>
        <v>0.6207359140658025</v>
      </c>
    </row>
    <row r="10" spans="1:4" ht="15.75">
      <c r="A10" t="s">
        <v>37</v>
      </c>
      <c r="B10" s="13">
        <f>(Лист1!F36-Лист1!B36*Лист1!C36)/(B7^2)</f>
        <v>1.4162920170613562</v>
      </c>
      <c r="C10" t="s">
        <v>53</v>
      </c>
      <c r="D10">
        <f>SQRT(1-Лист1!I35/Лист1!K35)</f>
        <v>0.6207354443303597</v>
      </c>
    </row>
    <row r="11" spans="1:2" ht="15.75">
      <c r="A11" t="s">
        <v>44</v>
      </c>
      <c r="B11" s="13">
        <f>B9*5.477225575/G8</f>
        <v>5.2444305618229</v>
      </c>
    </row>
    <row r="12" spans="1:2" ht="15.75">
      <c r="A12" t="s">
        <v>45</v>
      </c>
      <c r="B12" s="13">
        <f>B10*5.477225575*B7/G8</f>
        <v>4.336488215622821</v>
      </c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Ревнякова</dc:creator>
  <cp:keywords/>
  <dc:description/>
  <cp:lastModifiedBy>Олечка</cp:lastModifiedBy>
  <cp:lastPrinted>2002-05-24T19:13:31Z</cp:lastPrinted>
  <dcterms:created xsi:type="dcterms:W3CDTF">2002-05-10T13:22:23Z</dcterms:created>
  <dcterms:modified xsi:type="dcterms:W3CDTF">2002-05-24T20:22:07Z</dcterms:modified>
  <cp:category/>
  <cp:version/>
  <cp:contentType/>
  <cp:contentStatus/>
</cp:coreProperties>
</file>