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91" activeTab="2"/>
  </bookViews>
  <sheets>
    <sheet name="Расчет площадей шпангоутов" sheetId="1" r:id="rId1"/>
    <sheet name="Нагрузка судна (контейнеры)" sheetId="2" r:id="rId2"/>
    <sheet name="Нагрузка судна(ген.груз)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<sst xmlns="http://schemas.openxmlformats.org/spreadsheetml/2006/main" count="105" uniqueCount="66">
  <si>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№ шпангоута</t>
  </si>
  <si>
    <t xml:space="preserve">№ ватерлинии </t>
  </si>
  <si>
    <t>Сумма строк</t>
  </si>
  <si>
    <t>Поправка</t>
  </si>
  <si>
    <t>Площадь шпангоутов</t>
  </si>
  <si>
    <t xml:space="preserve">Сумма </t>
  </si>
  <si>
    <t>Исправленная сумма площадей шпангоутов</t>
  </si>
  <si>
    <t xml:space="preserve">Водоизмещение </t>
  </si>
  <si>
    <t>Исправлен. сумма строк</t>
  </si>
  <si>
    <t>№ п/п</t>
  </si>
  <si>
    <t>Наименование статьи нагрузки</t>
  </si>
  <si>
    <t>Число контейн. TEU</t>
  </si>
  <si>
    <t>Судно порожнем</t>
  </si>
  <si>
    <t>-</t>
  </si>
  <si>
    <t>Топливо и масла</t>
  </si>
  <si>
    <t xml:space="preserve">Экипаж и запасы </t>
  </si>
  <si>
    <t>Конт. в трюме №1 ярус №1</t>
  </si>
  <si>
    <t>Конт. в трюме №1 ярус №2</t>
  </si>
  <si>
    <t>Конт. в трюме №1 ярус №3</t>
  </si>
  <si>
    <t>Палубные конт. ярус №1</t>
  </si>
  <si>
    <t>Конт. в трюме №2 ярус №1</t>
  </si>
  <si>
    <t>Конт. в трюме №2 ярус №2</t>
  </si>
  <si>
    <t>Конт. в трюме №2 ярус №3</t>
  </si>
  <si>
    <t>Палубные конт. ярус №2</t>
  </si>
  <si>
    <t>Конт. в трюме №3 ярус №1</t>
  </si>
  <si>
    <t>Конт. в трюме №3 ярус №2</t>
  </si>
  <si>
    <t>Конт. в трюме №3 ярус №3</t>
  </si>
  <si>
    <t xml:space="preserve">Доп. палубные конт ярус №1 </t>
  </si>
  <si>
    <t>Доп. палубные конт ярус №2</t>
  </si>
  <si>
    <t>Баласт в форпике</t>
  </si>
  <si>
    <t>Диптанк №1</t>
  </si>
  <si>
    <t>Двойное дно в трюме №2</t>
  </si>
  <si>
    <t>Двойное дно в трюме №3</t>
  </si>
  <si>
    <t>Суммы</t>
  </si>
  <si>
    <t>Конт. в трюме №1 ряд №1</t>
  </si>
  <si>
    <t>Конт. в трюме №1 ряд №2</t>
  </si>
  <si>
    <t>Палубные конт. ряд №1</t>
  </si>
  <si>
    <t>Палубные конт. ряд №2</t>
  </si>
  <si>
    <t>Конт. в трюме №2 ряд №1</t>
  </si>
  <si>
    <t>Конт. в трюме №2 ряд №2</t>
  </si>
  <si>
    <t>Конт. в трюме №2 ряд №3</t>
  </si>
  <si>
    <t>Палубные конт. ряд №3</t>
  </si>
  <si>
    <t>Конт. в трюме №3 ряд №1</t>
  </si>
  <si>
    <t>Конт. в трюме №3 ряд №2</t>
  </si>
  <si>
    <t>Конт. в трюме №3 ряд №3</t>
  </si>
  <si>
    <t xml:space="preserve">Доп. палубные конт. ряд №1 </t>
  </si>
  <si>
    <t>Доп. палубные конт ряд №2</t>
  </si>
  <si>
    <t xml:space="preserve"> </t>
  </si>
  <si>
    <t>Доп. палубные конт ярус №3</t>
  </si>
  <si>
    <t>Груз в трюме №1</t>
  </si>
  <si>
    <t>Груз в трюме №2</t>
  </si>
  <si>
    <t>Груз в трюме №3</t>
  </si>
  <si>
    <t>Таблица10</t>
  </si>
  <si>
    <t>Таблица11</t>
  </si>
  <si>
    <t>Таблица1</t>
  </si>
  <si>
    <r>
      <t>Вес P</t>
    </r>
    <r>
      <rPr>
        <b/>
        <i/>
        <vertAlign val="subscript"/>
        <sz val="12"/>
        <rFont val="Arial Cyr"/>
        <family val="0"/>
      </rPr>
      <t>i</t>
    </r>
    <r>
      <rPr>
        <b/>
        <i/>
        <sz val="12"/>
        <rFont val="Arial Cyr"/>
        <family val="0"/>
      </rPr>
      <t xml:space="preserve">, т </t>
    </r>
  </si>
  <si>
    <r>
      <t>Абсцисса x</t>
    </r>
    <r>
      <rPr>
        <b/>
        <i/>
        <vertAlign val="subscript"/>
        <sz val="12"/>
        <rFont val="Arial Cyr"/>
        <family val="0"/>
      </rPr>
      <t>g</t>
    </r>
    <r>
      <rPr>
        <b/>
        <i/>
        <sz val="12"/>
        <rFont val="Arial Cyr"/>
        <family val="0"/>
      </rPr>
      <t xml:space="preserve">,м </t>
    </r>
  </si>
  <si>
    <r>
      <t>P</t>
    </r>
    <r>
      <rPr>
        <b/>
        <i/>
        <vertAlign val="subscript"/>
        <sz val="12"/>
        <rFont val="Arial Cyr"/>
        <family val="0"/>
      </rPr>
      <t>i</t>
    </r>
    <r>
      <rPr>
        <b/>
        <i/>
        <sz val="12"/>
        <rFont val="Arial Cyr"/>
        <family val="0"/>
      </rPr>
      <t>*x</t>
    </r>
    <r>
      <rPr>
        <b/>
        <i/>
        <vertAlign val="subscript"/>
        <sz val="12"/>
        <rFont val="Arial Cyr"/>
        <family val="0"/>
      </rPr>
      <t xml:space="preserve">i , </t>
    </r>
    <r>
      <rPr>
        <b/>
        <i/>
        <sz val="12"/>
        <rFont val="Arial Cyr"/>
        <family val="0"/>
      </rPr>
      <t>т*м</t>
    </r>
  </si>
  <si>
    <r>
      <t>Аппликаты z</t>
    </r>
    <r>
      <rPr>
        <b/>
        <i/>
        <vertAlign val="subscript"/>
        <sz val="12"/>
        <rFont val="Arial Cyr"/>
        <family val="0"/>
      </rPr>
      <t>g</t>
    </r>
    <r>
      <rPr>
        <b/>
        <i/>
        <sz val="12"/>
        <rFont val="Arial Cyr"/>
        <family val="0"/>
      </rPr>
      <t>, м</t>
    </r>
  </si>
  <si>
    <r>
      <t>P</t>
    </r>
    <r>
      <rPr>
        <b/>
        <i/>
        <vertAlign val="subscript"/>
        <sz val="12"/>
        <rFont val="Arial Cyr"/>
        <family val="0"/>
      </rPr>
      <t>i</t>
    </r>
    <r>
      <rPr>
        <b/>
        <i/>
        <sz val="12"/>
        <rFont val="Arial Cyr"/>
        <family val="0"/>
      </rPr>
      <t>*z</t>
    </r>
    <r>
      <rPr>
        <b/>
        <i/>
        <vertAlign val="subscript"/>
        <sz val="12"/>
        <rFont val="Arial Cyr"/>
        <family val="0"/>
      </rPr>
      <t>i</t>
    </r>
    <r>
      <rPr>
        <b/>
        <i/>
        <sz val="12"/>
        <rFont val="Arial Cyr"/>
        <family val="0"/>
      </rPr>
      <t xml:space="preserve"> , т*м</t>
    </r>
  </si>
  <si>
    <r>
      <t>Вес P</t>
    </r>
    <r>
      <rPr>
        <b/>
        <i/>
        <vertAlign val="subscript"/>
        <sz val="11"/>
        <rFont val="Arial Cyr"/>
        <family val="0"/>
      </rPr>
      <t>i</t>
    </r>
    <r>
      <rPr>
        <b/>
        <i/>
        <sz val="11"/>
        <rFont val="Arial Cyr"/>
        <family val="0"/>
      </rPr>
      <t xml:space="preserve">, т </t>
    </r>
  </si>
  <si>
    <r>
      <t>Аппликаты z</t>
    </r>
    <r>
      <rPr>
        <b/>
        <i/>
        <vertAlign val="subscript"/>
        <sz val="11"/>
        <rFont val="Arial Cyr"/>
        <family val="0"/>
      </rPr>
      <t>g</t>
    </r>
    <r>
      <rPr>
        <b/>
        <i/>
        <sz val="11"/>
        <rFont val="Arial Cyr"/>
        <family val="0"/>
      </rPr>
      <t>, м</t>
    </r>
  </si>
  <si>
    <r>
      <t>P</t>
    </r>
    <r>
      <rPr>
        <b/>
        <i/>
        <vertAlign val="subscript"/>
        <sz val="11"/>
        <rFont val="Arial Cyr"/>
        <family val="0"/>
      </rPr>
      <t>i</t>
    </r>
    <r>
      <rPr>
        <b/>
        <i/>
        <sz val="11"/>
        <rFont val="Arial Cyr"/>
        <family val="0"/>
      </rPr>
      <t>*z</t>
    </r>
    <r>
      <rPr>
        <b/>
        <i/>
        <vertAlign val="subscript"/>
        <sz val="11"/>
        <rFont val="Arial Cyr"/>
        <family val="0"/>
      </rPr>
      <t>i</t>
    </r>
    <r>
      <rPr>
        <b/>
        <i/>
        <sz val="11"/>
        <rFont val="Arial Cyr"/>
        <family val="0"/>
      </rPr>
      <t xml:space="preserve"> , т*м</t>
    </r>
  </si>
  <si>
    <r>
      <t>Абсцисса x</t>
    </r>
    <r>
      <rPr>
        <b/>
        <i/>
        <vertAlign val="subscript"/>
        <sz val="11"/>
        <rFont val="Arial Cyr"/>
        <family val="0"/>
      </rPr>
      <t>g</t>
    </r>
    <r>
      <rPr>
        <b/>
        <i/>
        <sz val="11"/>
        <rFont val="Arial Cyr"/>
        <family val="0"/>
      </rPr>
      <t xml:space="preserve">,м </t>
    </r>
  </si>
  <si>
    <r>
      <t>P</t>
    </r>
    <r>
      <rPr>
        <b/>
        <i/>
        <vertAlign val="subscript"/>
        <sz val="11"/>
        <rFont val="Arial Cyr"/>
        <family val="0"/>
      </rPr>
      <t>i</t>
    </r>
    <r>
      <rPr>
        <b/>
        <i/>
        <sz val="11"/>
        <rFont val="Arial Cyr"/>
        <family val="0"/>
      </rPr>
      <t>*x</t>
    </r>
    <r>
      <rPr>
        <b/>
        <i/>
        <vertAlign val="subscript"/>
        <sz val="11"/>
        <rFont val="Arial Cyr"/>
        <family val="0"/>
      </rPr>
      <t xml:space="preserve">i , </t>
    </r>
    <r>
      <rPr>
        <b/>
        <i/>
        <sz val="11"/>
        <rFont val="Arial Cyr"/>
        <family val="0"/>
      </rPr>
      <t>т*м</t>
    </r>
  </si>
  <si>
    <t>Таблица12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</si>
</sst>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</numFmts>
  <fonts count="11">
    <font>
      <sz val="10"/>
      <name val="Arial Cyr"/>
      <family val="0"/>
    </font>
    <font>
      <b/>
      <i/>
      <sz val="14"/>
      <name val="Arial Cyr"/>
      <family val="2"/>
    </font>
    <font>
      <i/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vertAlign val="subscript"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vertAlign val="subscript"/>
      <sz val="11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00575" y="3533775"/>
          <a:ext cx="1171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72150" y="13649325"/>
          <a:ext cx="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95700" y="1257300"/>
          <a:ext cx="1133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00825" y="1257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1"/>
  <sheetViews>
    <sheetView workbookViewId="0" topLeftCell="C1">
      <selection activeCell="J12" sqref="J12"/>
    </sheetView>
  </sheetViews>
  <sheetFormatPr defaultColWidth="9.00390625" defaultRowHeight="12.75"/>
  <cols>
    <col min="1" max="1" width="15.00390625" style="0" customWidth="1"/>
    <col min="2" max="10" width="6.25390625" style="0" customWidth="1"/>
    <col min="11" max="11" width="10.375" style="0" customWidth="1"/>
    <col min="12" max="12" width="11.25390625" style="0" customWidth="1"/>
    <col min="13" max="13" width="15.00390625" style="0" customWidth="1"/>
    <col min="14" max="14" width="16.875" style="0" customWidth="1"/>
  </cols>
  <sheetData>
    <row r="3" spans="1:14" ht="18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ht="13.5" thickBot="1">
      <c r="A4" s="5" t="s">
        <v>54</v>
      </c>
    </row>
    <row r="5" spans="1:14" ht="23.25" customHeight="1">
      <c r="A5" s="55" t="s">
        <v>0</v>
      </c>
      <c r="B5" s="6"/>
      <c r="C5" s="58" t="s">
        <v>1</v>
      </c>
      <c r="D5" s="59"/>
      <c r="E5" s="59"/>
      <c r="F5" s="59"/>
      <c r="G5" s="59"/>
      <c r="H5" s="59"/>
      <c r="I5" s="59"/>
      <c r="J5" s="99"/>
      <c r="K5" s="55" t="s">
        <v>2</v>
      </c>
      <c r="L5" s="95" t="s">
        <v>3</v>
      </c>
      <c r="M5" s="66" t="s">
        <v>8</v>
      </c>
      <c r="N5" s="55" t="s">
        <v>4</v>
      </c>
    </row>
    <row r="6" spans="1:14" ht="23.25" customHeight="1" thickBot="1">
      <c r="A6" s="56"/>
      <c r="B6" s="88">
        <v>0</v>
      </c>
      <c r="C6" s="7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100">
        <v>8</v>
      </c>
      <c r="K6" s="56"/>
      <c r="L6" s="96"/>
      <c r="M6" s="67"/>
      <c r="N6" s="56"/>
    </row>
    <row r="7" spans="1:15" ht="23.25" customHeight="1">
      <c r="A7" s="91">
        <v>0</v>
      </c>
      <c r="B7" s="89">
        <v>0.3</v>
      </c>
      <c r="C7" s="80">
        <v>1.5</v>
      </c>
      <c r="D7" s="80">
        <v>1</v>
      </c>
      <c r="E7" s="80">
        <v>0</v>
      </c>
      <c r="F7" s="80">
        <v>0</v>
      </c>
      <c r="G7" s="80">
        <v>0</v>
      </c>
      <c r="H7" s="80">
        <v>0.2</v>
      </c>
      <c r="I7" s="80">
        <v>0.5</v>
      </c>
      <c r="J7" s="101">
        <v>1</v>
      </c>
      <c r="K7" s="91">
        <f>SUM(B7:J7)</f>
        <v>4.5</v>
      </c>
      <c r="L7" s="97">
        <f>(B7+J7)/2</f>
        <v>0.65</v>
      </c>
      <c r="M7" s="93">
        <f>K7-L7</f>
        <v>3.85</v>
      </c>
      <c r="N7" s="9">
        <f>2*M7*6.67/8</f>
        <v>6.419875</v>
      </c>
      <c r="O7" s="1"/>
    </row>
    <row r="8" spans="1:15" ht="23.25" customHeight="1">
      <c r="A8" s="23">
        <v>1</v>
      </c>
      <c r="B8" s="90">
        <v>0.5</v>
      </c>
      <c r="C8" s="81">
        <v>2</v>
      </c>
      <c r="D8" s="81">
        <v>2.2</v>
      </c>
      <c r="E8" s="81">
        <v>2.4</v>
      </c>
      <c r="F8" s="81">
        <v>2.5</v>
      </c>
      <c r="G8" s="81">
        <v>2.8</v>
      </c>
      <c r="H8" s="81">
        <v>3.2</v>
      </c>
      <c r="I8" s="81">
        <v>3.7</v>
      </c>
      <c r="J8" s="92">
        <v>4.5</v>
      </c>
      <c r="K8" s="23">
        <f>SUM(B8:J8)</f>
        <v>23.799999999999997</v>
      </c>
      <c r="L8" s="98">
        <f aca="true" t="shared" si="0" ref="L8:L17">(B8+J8)/2</f>
        <v>2.5</v>
      </c>
      <c r="M8" s="94">
        <f>K8-L8</f>
        <v>21.299999999999997</v>
      </c>
      <c r="N8" s="10">
        <f>M8*2*6.67/8</f>
        <v>35.51774999999999</v>
      </c>
      <c r="O8" s="1"/>
    </row>
    <row r="9" spans="1:15" ht="23.25" customHeight="1">
      <c r="A9" s="23">
        <v>2</v>
      </c>
      <c r="B9" s="90">
        <v>2</v>
      </c>
      <c r="C9" s="81">
        <v>4</v>
      </c>
      <c r="D9" s="81">
        <v>4.7</v>
      </c>
      <c r="E9" s="81">
        <v>5</v>
      </c>
      <c r="F9" s="81">
        <v>5.4</v>
      </c>
      <c r="G9" s="81">
        <v>5.7</v>
      </c>
      <c r="H9" s="81">
        <v>5.9</v>
      </c>
      <c r="I9" s="81">
        <v>6.1</v>
      </c>
      <c r="J9" s="92">
        <v>6.6</v>
      </c>
      <c r="K9" s="23">
        <f aca="true" t="shared" si="1" ref="K9:K17">SUM(B9:J9)</f>
        <v>45.400000000000006</v>
      </c>
      <c r="L9" s="98">
        <f t="shared" si="0"/>
        <v>4.3</v>
      </c>
      <c r="M9" s="94">
        <f aca="true" t="shared" si="2" ref="M9:M17">K9-L9</f>
        <v>41.10000000000001</v>
      </c>
      <c r="N9" s="10">
        <f aca="true" t="shared" si="3" ref="N9:N17">M9*2*6.67/8</f>
        <v>68.53425000000001</v>
      </c>
      <c r="O9" s="1"/>
    </row>
    <row r="10" spans="1:15" ht="23.25" customHeight="1">
      <c r="A10" s="23">
        <v>3</v>
      </c>
      <c r="B10" s="90">
        <v>3.8</v>
      </c>
      <c r="C10" s="81">
        <v>6.3</v>
      </c>
      <c r="D10" s="81">
        <v>6.7</v>
      </c>
      <c r="E10" s="81">
        <v>6.9</v>
      </c>
      <c r="F10" s="81">
        <v>7</v>
      </c>
      <c r="G10" s="81">
        <v>7</v>
      </c>
      <c r="H10" s="81">
        <v>7</v>
      </c>
      <c r="I10" s="81">
        <v>7</v>
      </c>
      <c r="J10" s="92">
        <v>7</v>
      </c>
      <c r="K10" s="23">
        <f t="shared" si="1"/>
        <v>58.7</v>
      </c>
      <c r="L10" s="98">
        <f t="shared" si="0"/>
        <v>5.4</v>
      </c>
      <c r="M10" s="94">
        <f t="shared" si="2"/>
        <v>53.300000000000004</v>
      </c>
      <c r="N10" s="10">
        <f t="shared" si="3"/>
        <v>88.87775</v>
      </c>
      <c r="O10" s="1"/>
    </row>
    <row r="11" spans="1:15" ht="23.25" customHeight="1">
      <c r="A11" s="23">
        <v>4</v>
      </c>
      <c r="B11" s="90">
        <v>4.5</v>
      </c>
      <c r="C11" s="81">
        <v>6.6</v>
      </c>
      <c r="D11" s="81">
        <v>6.9</v>
      </c>
      <c r="E11" s="81">
        <v>7</v>
      </c>
      <c r="F11" s="81">
        <v>7</v>
      </c>
      <c r="G11" s="81">
        <v>7</v>
      </c>
      <c r="H11" s="81">
        <v>7</v>
      </c>
      <c r="I11" s="81">
        <v>7</v>
      </c>
      <c r="J11" s="92">
        <v>7</v>
      </c>
      <c r="K11" s="23">
        <f t="shared" si="1"/>
        <v>60</v>
      </c>
      <c r="L11" s="98">
        <f t="shared" si="0"/>
        <v>5.75</v>
      </c>
      <c r="M11" s="94">
        <f t="shared" si="2"/>
        <v>54.25</v>
      </c>
      <c r="N11" s="10">
        <f t="shared" si="3"/>
        <v>90.46187499999999</v>
      </c>
      <c r="O11" s="1"/>
    </row>
    <row r="12" spans="1:15" ht="23.25" customHeight="1">
      <c r="A12" s="23">
        <v>5</v>
      </c>
      <c r="B12" s="90">
        <v>5.3</v>
      </c>
      <c r="C12" s="81">
        <v>6.6</v>
      </c>
      <c r="D12" s="81">
        <v>6.9</v>
      </c>
      <c r="E12" s="81">
        <v>7</v>
      </c>
      <c r="F12" s="81">
        <v>7</v>
      </c>
      <c r="G12" s="81">
        <v>7</v>
      </c>
      <c r="H12" s="81">
        <v>7</v>
      </c>
      <c r="I12" s="81">
        <v>7</v>
      </c>
      <c r="J12" s="92">
        <v>7</v>
      </c>
      <c r="K12" s="23">
        <f t="shared" si="1"/>
        <v>60.8</v>
      </c>
      <c r="L12" s="98">
        <f t="shared" si="0"/>
        <v>6.15</v>
      </c>
      <c r="M12" s="94">
        <f t="shared" si="2"/>
        <v>54.65</v>
      </c>
      <c r="N12" s="10">
        <f t="shared" si="3"/>
        <v>91.128875</v>
      </c>
      <c r="O12" s="1"/>
    </row>
    <row r="13" spans="1:15" ht="23.25" customHeight="1">
      <c r="A13" s="23">
        <v>6</v>
      </c>
      <c r="B13" s="90">
        <v>5.1</v>
      </c>
      <c r="C13" s="81">
        <v>6.5</v>
      </c>
      <c r="D13" s="81">
        <v>6.9</v>
      </c>
      <c r="E13" s="81">
        <v>7</v>
      </c>
      <c r="F13" s="81">
        <v>7</v>
      </c>
      <c r="G13" s="81">
        <v>7</v>
      </c>
      <c r="H13" s="81">
        <v>7</v>
      </c>
      <c r="I13" s="81">
        <v>7</v>
      </c>
      <c r="J13" s="92">
        <v>7</v>
      </c>
      <c r="K13" s="23">
        <f t="shared" si="1"/>
        <v>60.5</v>
      </c>
      <c r="L13" s="98">
        <f t="shared" si="0"/>
        <v>6.05</v>
      </c>
      <c r="M13" s="94">
        <f t="shared" si="2"/>
        <v>54.45</v>
      </c>
      <c r="N13" s="10">
        <f t="shared" si="3"/>
        <v>90.795375</v>
      </c>
      <c r="O13" s="1"/>
    </row>
    <row r="14" spans="1:15" ht="23.25" customHeight="1">
      <c r="A14" s="23">
        <v>7</v>
      </c>
      <c r="B14" s="90">
        <v>4.7</v>
      </c>
      <c r="C14" s="81">
        <v>6.1</v>
      </c>
      <c r="D14" s="81">
        <v>6.6</v>
      </c>
      <c r="E14" s="81">
        <v>6.8</v>
      </c>
      <c r="F14" s="81">
        <v>7</v>
      </c>
      <c r="G14" s="81">
        <v>7</v>
      </c>
      <c r="H14" s="81">
        <v>7</v>
      </c>
      <c r="I14" s="81">
        <v>7</v>
      </c>
      <c r="J14" s="92">
        <v>7</v>
      </c>
      <c r="K14" s="23">
        <f t="shared" si="1"/>
        <v>59.2</v>
      </c>
      <c r="L14" s="98">
        <f t="shared" si="0"/>
        <v>5.85</v>
      </c>
      <c r="M14" s="94">
        <f t="shared" si="2"/>
        <v>53.35</v>
      </c>
      <c r="N14" s="10">
        <f t="shared" si="3"/>
        <v>88.961125</v>
      </c>
      <c r="O14" s="1"/>
    </row>
    <row r="15" spans="1:15" ht="23.25" customHeight="1">
      <c r="A15" s="23">
        <v>8</v>
      </c>
      <c r="B15" s="90">
        <v>2.8</v>
      </c>
      <c r="C15" s="81">
        <v>4.3</v>
      </c>
      <c r="D15" s="81">
        <v>4.9</v>
      </c>
      <c r="E15" s="81">
        <v>5.3</v>
      </c>
      <c r="F15" s="81">
        <v>5.8</v>
      </c>
      <c r="G15" s="81">
        <v>6.1</v>
      </c>
      <c r="H15" s="81">
        <v>6.5</v>
      </c>
      <c r="I15" s="81">
        <v>6.7</v>
      </c>
      <c r="J15" s="92">
        <v>6.75</v>
      </c>
      <c r="K15" s="23">
        <f t="shared" si="1"/>
        <v>49.150000000000006</v>
      </c>
      <c r="L15" s="98">
        <f t="shared" si="0"/>
        <v>4.775</v>
      </c>
      <c r="M15" s="94">
        <f t="shared" si="2"/>
        <v>44.37500000000001</v>
      </c>
      <c r="N15" s="10">
        <f t="shared" si="3"/>
        <v>73.99531250000001</v>
      </c>
      <c r="O15" s="1"/>
    </row>
    <row r="16" spans="1:15" ht="23.25" customHeight="1">
      <c r="A16" s="23">
        <v>9</v>
      </c>
      <c r="B16" s="90">
        <v>0.7</v>
      </c>
      <c r="C16" s="81">
        <v>1.8</v>
      </c>
      <c r="D16" s="81">
        <v>2.1</v>
      </c>
      <c r="E16" s="81">
        <v>2.4</v>
      </c>
      <c r="F16" s="81">
        <v>3.2</v>
      </c>
      <c r="G16" s="81">
        <v>4.2</v>
      </c>
      <c r="H16" s="81">
        <v>5.1</v>
      </c>
      <c r="I16" s="81">
        <v>5.8</v>
      </c>
      <c r="J16" s="92">
        <v>6</v>
      </c>
      <c r="K16" s="23">
        <f t="shared" si="1"/>
        <v>31.3</v>
      </c>
      <c r="L16" s="98">
        <f t="shared" si="0"/>
        <v>3.35</v>
      </c>
      <c r="M16" s="94">
        <f t="shared" si="2"/>
        <v>27.95</v>
      </c>
      <c r="N16" s="11">
        <f t="shared" si="3"/>
        <v>46.606625</v>
      </c>
      <c r="O16" s="1"/>
    </row>
    <row r="17" spans="1:15" ht="23.25" customHeight="1" thickBot="1">
      <c r="A17" s="23">
        <v>10</v>
      </c>
      <c r="B17" s="9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1.1</v>
      </c>
      <c r="H17" s="81">
        <v>2.3</v>
      </c>
      <c r="I17" s="81">
        <v>3.1</v>
      </c>
      <c r="J17" s="92">
        <v>3.6</v>
      </c>
      <c r="K17" s="23">
        <f t="shared" si="1"/>
        <v>10.1</v>
      </c>
      <c r="L17" s="98">
        <f t="shared" si="0"/>
        <v>1.8</v>
      </c>
      <c r="M17" s="94">
        <f t="shared" si="2"/>
        <v>8.299999999999999</v>
      </c>
      <c r="N17" s="12">
        <f t="shared" si="3"/>
        <v>13.840249999999997</v>
      </c>
      <c r="O17" s="1"/>
    </row>
    <row r="18" spans="1:15" ht="23.25" customHeight="1">
      <c r="A18" s="82" t="s">
        <v>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10">
        <f>SUM(N7:N17)</f>
        <v>695.1390625</v>
      </c>
      <c r="O18" s="1"/>
    </row>
    <row r="19" spans="1:15" ht="23.25" customHeight="1">
      <c r="A19" s="82" t="s">
        <v>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11">
        <f>(N7+N17)/2</f>
        <v>10.1300625</v>
      </c>
      <c r="O19" s="1"/>
    </row>
    <row r="20" spans="1:15" ht="23.25" customHeight="1">
      <c r="A20" s="82" t="s">
        <v>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11">
        <f>N18-N19</f>
        <v>685.009</v>
      </c>
      <c r="O20" s="1"/>
    </row>
    <row r="21" spans="1:15" ht="23.25" customHeight="1" thickBot="1">
      <c r="A21" s="85" t="s">
        <v>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13">
        <f>N20*98/10</f>
        <v>6713.0882</v>
      </c>
      <c r="O21" s="1"/>
    </row>
  </sheetData>
  <mergeCells count="11">
    <mergeCell ref="A3:N3"/>
    <mergeCell ref="N5:N6"/>
    <mergeCell ref="A19:M19"/>
    <mergeCell ref="A5:A6"/>
    <mergeCell ref="C5:J5"/>
    <mergeCell ref="K5:K6"/>
    <mergeCell ref="L5:L6"/>
    <mergeCell ref="A20:M20"/>
    <mergeCell ref="A21:M21"/>
    <mergeCell ref="M5:M6"/>
    <mergeCell ref="A18:M18"/>
  </mergeCells>
  <printOptions/>
  <pageMargins left="0.7874015748031497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37">
      <selection activeCell="B45" sqref="B45"/>
    </sheetView>
  </sheetViews>
  <sheetFormatPr defaultColWidth="9.00390625" defaultRowHeight="12.75"/>
  <cols>
    <col min="1" max="1" width="6.00390625" style="0" customWidth="1"/>
    <col min="2" max="2" width="33.25390625" style="0" bestFit="1" customWidth="1"/>
    <col min="3" max="3" width="12.125" style="0" customWidth="1"/>
    <col min="5" max="5" width="15.375" style="0" customWidth="1"/>
    <col min="6" max="6" width="12.75390625" style="0" customWidth="1"/>
    <col min="7" max="7" width="5.875" style="0" customWidth="1"/>
    <col min="8" max="8" width="6.75390625" style="0" customWidth="1"/>
  </cols>
  <sheetData>
    <row r="1" ht="12.75">
      <c r="F1">
        <v>16</v>
      </c>
    </row>
    <row r="6" spans="1:6" ht="15.75" thickBot="1">
      <c r="A6" s="68" t="s">
        <v>53</v>
      </c>
      <c r="B6" s="68"/>
      <c r="C6" s="14"/>
      <c r="D6" s="14"/>
      <c r="E6" s="14"/>
      <c r="F6" s="14"/>
    </row>
    <row r="7" spans="1:6" ht="12.75" customHeight="1">
      <c r="A7" s="64" t="s">
        <v>9</v>
      </c>
      <c r="B7" s="55" t="s">
        <v>10</v>
      </c>
      <c r="C7" s="62" t="s">
        <v>11</v>
      </c>
      <c r="D7" s="64" t="s">
        <v>55</v>
      </c>
      <c r="E7" s="55" t="s">
        <v>58</v>
      </c>
      <c r="F7" s="66" t="s">
        <v>59</v>
      </c>
    </row>
    <row r="8" spans="1:6" ht="36" customHeight="1" thickBot="1">
      <c r="A8" s="65"/>
      <c r="B8" s="56"/>
      <c r="C8" s="63"/>
      <c r="D8" s="65"/>
      <c r="E8" s="56"/>
      <c r="F8" s="67"/>
    </row>
    <row r="9" spans="1:6" ht="18.75" customHeight="1">
      <c r="A9" s="15">
        <v>1</v>
      </c>
      <c r="B9" s="16" t="s">
        <v>12</v>
      </c>
      <c r="C9" s="18" t="s">
        <v>13</v>
      </c>
      <c r="D9" s="17">
        <v>1341.57</v>
      </c>
      <c r="E9" s="28">
        <f>(1.02-0.023*6.67)*6.67</f>
        <v>5.7801553</v>
      </c>
      <c r="F9" s="35">
        <f>D9*E9</f>
        <v>7754.482945820999</v>
      </c>
    </row>
    <row r="10" spans="1:6" ht="18.75" customHeight="1">
      <c r="A10" s="20">
        <v>2</v>
      </c>
      <c r="B10" s="21" t="s">
        <v>14</v>
      </c>
      <c r="C10" s="23" t="s">
        <v>13</v>
      </c>
      <c r="D10" s="22">
        <v>165.424</v>
      </c>
      <c r="E10" s="29">
        <v>0.5</v>
      </c>
      <c r="F10" s="36">
        <f>D10*E10</f>
        <v>82.712</v>
      </c>
    </row>
    <row r="11" spans="1:6" ht="18.75" customHeight="1">
      <c r="A11" s="20">
        <v>3</v>
      </c>
      <c r="B11" s="21" t="s">
        <v>15</v>
      </c>
      <c r="C11" s="23" t="s">
        <v>13</v>
      </c>
      <c r="D11" s="22">
        <v>32.663</v>
      </c>
      <c r="E11" s="29">
        <v>14.375</v>
      </c>
      <c r="F11" s="36">
        <f>D11*E11</f>
        <v>469.53062499999993</v>
      </c>
    </row>
    <row r="12" spans="1:6" ht="18.75" customHeight="1">
      <c r="A12" s="20">
        <v>4</v>
      </c>
      <c r="B12" s="21" t="s">
        <v>16</v>
      </c>
      <c r="C12" s="23">
        <v>2</v>
      </c>
      <c r="D12" s="22">
        <v>14</v>
      </c>
      <c r="E12" s="29">
        <v>4.75</v>
      </c>
      <c r="F12" s="36">
        <f aca="true" t="shared" si="0" ref="F12:F27">D12*E12*C12</f>
        <v>133</v>
      </c>
    </row>
    <row r="13" spans="1:6" ht="18.75" customHeight="1">
      <c r="A13" s="20">
        <v>5</v>
      </c>
      <c r="B13" s="21" t="s">
        <v>17</v>
      </c>
      <c r="C13" s="23">
        <v>2</v>
      </c>
      <c r="D13" s="22">
        <v>14</v>
      </c>
      <c r="E13" s="29">
        <v>7.25</v>
      </c>
      <c r="F13" s="36">
        <f t="shared" si="0"/>
        <v>203</v>
      </c>
    </row>
    <row r="14" spans="1:6" ht="18.75" customHeight="1">
      <c r="A14" s="20">
        <v>6</v>
      </c>
      <c r="B14" s="21" t="s">
        <v>18</v>
      </c>
      <c r="C14" s="23">
        <v>6</v>
      </c>
      <c r="D14" s="22">
        <v>14</v>
      </c>
      <c r="E14" s="29">
        <v>9.75</v>
      </c>
      <c r="F14" s="36">
        <f t="shared" si="0"/>
        <v>819</v>
      </c>
    </row>
    <row r="15" spans="1:6" ht="18.75" customHeight="1">
      <c r="A15" s="20">
        <v>8</v>
      </c>
      <c r="B15" s="21" t="s">
        <v>20</v>
      </c>
      <c r="C15" s="23">
        <v>12</v>
      </c>
      <c r="D15" s="22">
        <v>14</v>
      </c>
      <c r="E15" s="29">
        <v>2.25</v>
      </c>
      <c r="F15" s="36">
        <f t="shared" si="0"/>
        <v>378</v>
      </c>
    </row>
    <row r="16" spans="1:6" ht="18.75" customHeight="1">
      <c r="A16" s="20">
        <v>9</v>
      </c>
      <c r="B16" s="21" t="s">
        <v>21</v>
      </c>
      <c r="C16" s="23">
        <v>12</v>
      </c>
      <c r="D16" s="22">
        <v>14</v>
      </c>
      <c r="E16" s="29">
        <v>4.75</v>
      </c>
      <c r="F16" s="36">
        <f t="shared" si="0"/>
        <v>798</v>
      </c>
    </row>
    <row r="17" spans="1:6" ht="18.75" customHeight="1">
      <c r="A17" s="20">
        <v>10</v>
      </c>
      <c r="B17" s="21" t="s">
        <v>22</v>
      </c>
      <c r="C17" s="23">
        <v>12</v>
      </c>
      <c r="D17" s="22">
        <v>14</v>
      </c>
      <c r="E17" s="29">
        <v>7.25</v>
      </c>
      <c r="F17" s="36">
        <f t="shared" si="0"/>
        <v>1218</v>
      </c>
    </row>
    <row r="18" spans="1:6" ht="18.75" customHeight="1">
      <c r="A18" s="20">
        <v>11</v>
      </c>
      <c r="B18" s="21" t="s">
        <v>19</v>
      </c>
      <c r="C18" s="23">
        <v>12</v>
      </c>
      <c r="D18" s="22">
        <v>5</v>
      </c>
      <c r="E18" s="29">
        <v>10.25</v>
      </c>
      <c r="F18" s="36">
        <f t="shared" si="0"/>
        <v>615</v>
      </c>
    </row>
    <row r="19" spans="1:6" ht="18.75" customHeight="1">
      <c r="A19" s="20">
        <v>12</v>
      </c>
      <c r="B19" s="21" t="s">
        <v>23</v>
      </c>
      <c r="C19" s="23">
        <v>6</v>
      </c>
      <c r="D19" s="22">
        <v>5</v>
      </c>
      <c r="E19" s="29">
        <v>12.75</v>
      </c>
      <c r="F19" s="36">
        <f t="shared" si="0"/>
        <v>382.5</v>
      </c>
    </row>
    <row r="20" spans="1:6" ht="18.75" customHeight="1">
      <c r="A20" s="20">
        <v>13</v>
      </c>
      <c r="B20" s="21" t="s">
        <v>24</v>
      </c>
      <c r="C20" s="23">
        <v>12</v>
      </c>
      <c r="D20" s="22">
        <v>14</v>
      </c>
      <c r="E20" s="29">
        <v>2.25</v>
      </c>
      <c r="F20" s="36">
        <f t="shared" si="0"/>
        <v>378</v>
      </c>
    </row>
    <row r="21" spans="1:6" ht="18.75" customHeight="1">
      <c r="A21" s="20">
        <v>14</v>
      </c>
      <c r="B21" s="21" t="s">
        <v>25</v>
      </c>
      <c r="C21" s="23">
        <v>12</v>
      </c>
      <c r="D21" s="22">
        <v>14</v>
      </c>
      <c r="E21" s="29">
        <v>4.75</v>
      </c>
      <c r="F21" s="36">
        <f t="shared" si="0"/>
        <v>798</v>
      </c>
    </row>
    <row r="22" spans="1:6" ht="18.75" customHeight="1">
      <c r="A22" s="20">
        <v>15</v>
      </c>
      <c r="B22" s="21" t="s">
        <v>26</v>
      </c>
      <c r="C22" s="23">
        <v>12</v>
      </c>
      <c r="D22" s="22">
        <v>14</v>
      </c>
      <c r="E22" s="29">
        <v>7.25</v>
      </c>
      <c r="F22" s="36">
        <f t="shared" si="0"/>
        <v>1218</v>
      </c>
    </row>
    <row r="23" spans="1:6" ht="18.75" customHeight="1">
      <c r="A23" s="20">
        <v>16</v>
      </c>
      <c r="B23" s="21" t="s">
        <v>19</v>
      </c>
      <c r="C23" s="23">
        <v>12</v>
      </c>
      <c r="D23" s="22">
        <v>5</v>
      </c>
      <c r="E23" s="29">
        <v>10.25</v>
      </c>
      <c r="F23" s="36">
        <f t="shared" si="0"/>
        <v>615</v>
      </c>
    </row>
    <row r="24" spans="1:6" ht="18.75" customHeight="1">
      <c r="A24" s="20">
        <v>17</v>
      </c>
      <c r="B24" s="21" t="s">
        <v>23</v>
      </c>
      <c r="C24" s="23">
        <v>6</v>
      </c>
      <c r="D24" s="22">
        <v>5</v>
      </c>
      <c r="E24" s="29">
        <v>12.75</v>
      </c>
      <c r="F24" s="36">
        <f t="shared" si="0"/>
        <v>382.5</v>
      </c>
    </row>
    <row r="25" spans="1:8" ht="18.75" customHeight="1">
      <c r="A25" s="20">
        <v>18</v>
      </c>
      <c r="B25" s="21" t="s">
        <v>27</v>
      </c>
      <c r="C25" s="23">
        <v>8</v>
      </c>
      <c r="D25" s="22">
        <v>5</v>
      </c>
      <c r="E25" s="29">
        <v>8.05</v>
      </c>
      <c r="F25" s="36">
        <f t="shared" si="0"/>
        <v>322</v>
      </c>
      <c r="G25" s="2"/>
      <c r="H25" s="3"/>
    </row>
    <row r="26" spans="1:8" ht="18.75" customHeight="1">
      <c r="A26" s="20">
        <v>19</v>
      </c>
      <c r="B26" s="21" t="s">
        <v>28</v>
      </c>
      <c r="C26" s="23">
        <v>8</v>
      </c>
      <c r="D26" s="22">
        <v>5</v>
      </c>
      <c r="E26" s="29">
        <v>10.55</v>
      </c>
      <c r="F26" s="36">
        <f t="shared" si="0"/>
        <v>422</v>
      </c>
      <c r="G26" s="2"/>
      <c r="H26" s="3"/>
    </row>
    <row r="27" spans="1:8" ht="18.75" customHeight="1">
      <c r="A27" s="20">
        <v>20</v>
      </c>
      <c r="B27" s="21" t="s">
        <v>48</v>
      </c>
      <c r="C27" s="23">
        <v>8</v>
      </c>
      <c r="D27" s="22">
        <v>5</v>
      </c>
      <c r="E27" s="29">
        <v>13</v>
      </c>
      <c r="F27" s="36">
        <f t="shared" si="0"/>
        <v>520</v>
      </c>
      <c r="G27" s="2"/>
      <c r="H27" s="3"/>
    </row>
    <row r="28" spans="1:8" ht="18.75" customHeight="1">
      <c r="A28" s="20">
        <v>21</v>
      </c>
      <c r="B28" s="21" t="s">
        <v>29</v>
      </c>
      <c r="C28" s="23" t="s">
        <v>13</v>
      </c>
      <c r="D28" s="22">
        <v>64.747</v>
      </c>
      <c r="E28" s="29">
        <v>3.5</v>
      </c>
      <c r="F28" s="36">
        <f>D28*E28</f>
        <v>226.6145</v>
      </c>
      <c r="G28" s="2"/>
      <c r="H28" s="3"/>
    </row>
    <row r="29" spans="1:8" ht="18.75" customHeight="1">
      <c r="A29" s="20">
        <v>22</v>
      </c>
      <c r="B29" s="21" t="s">
        <v>30</v>
      </c>
      <c r="C29" s="23" t="s">
        <v>13</v>
      </c>
      <c r="D29" s="22">
        <v>108.535</v>
      </c>
      <c r="E29" s="29">
        <v>1.75</v>
      </c>
      <c r="F29" s="36">
        <f>D29*E29</f>
        <v>189.93625</v>
      </c>
      <c r="G29" s="2"/>
      <c r="H29" s="3"/>
    </row>
    <row r="30" spans="1:6" ht="18.75" customHeight="1">
      <c r="A30" s="20">
        <v>23</v>
      </c>
      <c r="B30" s="21" t="s">
        <v>31</v>
      </c>
      <c r="C30" s="23" t="s">
        <v>13</v>
      </c>
      <c r="D30" s="22">
        <v>120.8</v>
      </c>
      <c r="E30" s="29">
        <v>0.5</v>
      </c>
      <c r="F30" s="36">
        <f>D30*E30</f>
        <v>60.4</v>
      </c>
    </row>
    <row r="31" spans="1:8" ht="18.75" customHeight="1" thickBot="1">
      <c r="A31" s="38">
        <v>24</v>
      </c>
      <c r="B31" s="39" t="s">
        <v>32</v>
      </c>
      <c r="C31" s="27" t="s">
        <v>13</v>
      </c>
      <c r="D31" s="26">
        <v>127.165</v>
      </c>
      <c r="E31" s="30">
        <v>0.5</v>
      </c>
      <c r="F31" s="37">
        <f>D31*E31</f>
        <v>63.5825</v>
      </c>
      <c r="H31" s="3"/>
    </row>
    <row r="32" spans="1:6" ht="18.75" customHeight="1" thickBot="1">
      <c r="A32" s="69" t="s">
        <v>33</v>
      </c>
      <c r="B32" s="70"/>
      <c r="C32" s="31">
        <f>SUM(C12:C27)</f>
        <v>142</v>
      </c>
      <c r="D32" s="34">
        <f>D9+D10+D11+C12*D12+C13*D13+C14*D14+C15*D15+C16*D16+C17*D17+C18*D18+C19*D19+C20*D20+C21*D21+C22*D22+C23*D23+C24*D24+C25*D25+C26*D26+C27*D27+D28+D29+D30+D31</f>
        <v>3408.904</v>
      </c>
      <c r="E32" s="32">
        <f>SUM(E9:E31)</f>
        <v>154.7551553</v>
      </c>
      <c r="F32" s="33">
        <f>SUM(F9:F31)</f>
        <v>18049.258820821</v>
      </c>
    </row>
    <row r="49" ht="12.75">
      <c r="F49">
        <v>17</v>
      </c>
    </row>
    <row r="54" spans="1:6" ht="15.75" thickBot="1">
      <c r="A54" s="68" t="s">
        <v>65</v>
      </c>
      <c r="B54" s="68"/>
      <c r="C54" s="14"/>
      <c r="D54" s="14"/>
      <c r="E54" s="14"/>
      <c r="F54" s="14"/>
    </row>
    <row r="55" spans="1:6" ht="12.75">
      <c r="A55" s="64" t="s">
        <v>9</v>
      </c>
      <c r="B55" s="55" t="s">
        <v>10</v>
      </c>
      <c r="C55" s="62" t="s">
        <v>11</v>
      </c>
      <c r="D55" s="55" t="s">
        <v>55</v>
      </c>
      <c r="E55" s="62" t="s">
        <v>56</v>
      </c>
      <c r="F55" s="55" t="s">
        <v>57</v>
      </c>
    </row>
    <row r="56" spans="1:6" ht="31.5" customHeight="1" thickBot="1">
      <c r="A56" s="65"/>
      <c r="B56" s="56"/>
      <c r="C56" s="63"/>
      <c r="D56" s="56"/>
      <c r="E56" s="63"/>
      <c r="F56" s="56"/>
    </row>
    <row r="57" spans="1:6" ht="18.75" customHeight="1">
      <c r="A57" s="15">
        <v>1</v>
      </c>
      <c r="B57" s="16" t="s">
        <v>12</v>
      </c>
      <c r="C57" s="17" t="s">
        <v>13</v>
      </c>
      <c r="D57" s="18">
        <v>1341.57</v>
      </c>
      <c r="E57" s="17">
        <f>-0.09*98</f>
        <v>-8.82</v>
      </c>
      <c r="F57" s="19">
        <f>D57*E57</f>
        <v>-11832.6474</v>
      </c>
    </row>
    <row r="58" spans="1:6" ht="18.75" customHeight="1">
      <c r="A58" s="20">
        <v>2</v>
      </c>
      <c r="B58" s="21" t="s">
        <v>14</v>
      </c>
      <c r="C58" s="22" t="s">
        <v>13</v>
      </c>
      <c r="D58" s="23">
        <v>165.424</v>
      </c>
      <c r="E58" s="22">
        <v>-31.5</v>
      </c>
      <c r="F58" s="23">
        <f>D58*E58</f>
        <v>-5210.856</v>
      </c>
    </row>
    <row r="59" spans="1:6" ht="18.75" customHeight="1">
      <c r="A59" s="20">
        <v>3</v>
      </c>
      <c r="B59" s="21" t="s">
        <v>15</v>
      </c>
      <c r="C59" s="22" t="s">
        <v>13</v>
      </c>
      <c r="D59" s="23">
        <v>32.663</v>
      </c>
      <c r="E59" s="24">
        <v>-44.5</v>
      </c>
      <c r="F59" s="25">
        <f>D59*E59</f>
        <v>-1453.5034999999998</v>
      </c>
    </row>
    <row r="60" spans="1:6" ht="18.75" customHeight="1">
      <c r="A60" s="20">
        <v>4</v>
      </c>
      <c r="B60" s="21" t="s">
        <v>34</v>
      </c>
      <c r="C60" s="22">
        <v>5</v>
      </c>
      <c r="D60" s="23">
        <v>14</v>
      </c>
      <c r="E60" s="22">
        <v>38.125</v>
      </c>
      <c r="F60" s="23">
        <f>D60*E60*C60</f>
        <v>2668.75</v>
      </c>
    </row>
    <row r="61" spans="1:6" ht="18.75" customHeight="1">
      <c r="A61" s="20">
        <v>5</v>
      </c>
      <c r="B61" s="21" t="s">
        <v>35</v>
      </c>
      <c r="C61" s="22">
        <v>5</v>
      </c>
      <c r="D61" s="23">
        <v>14</v>
      </c>
      <c r="E61" s="22">
        <v>31.875</v>
      </c>
      <c r="F61" s="23">
        <f aca="true" t="shared" si="1" ref="F61:F77">D61*E61*C61</f>
        <v>2231.25</v>
      </c>
    </row>
    <row r="62" spans="1:6" ht="18.75" customHeight="1">
      <c r="A62" s="20">
        <v>6</v>
      </c>
      <c r="B62" s="21" t="s">
        <v>36</v>
      </c>
      <c r="C62" s="22">
        <v>0</v>
      </c>
      <c r="D62" s="23">
        <v>5</v>
      </c>
      <c r="E62" s="22">
        <v>38.125</v>
      </c>
      <c r="F62" s="23">
        <f t="shared" si="1"/>
        <v>0</v>
      </c>
    </row>
    <row r="63" spans="1:6" ht="18.75" customHeight="1">
      <c r="A63" s="20">
        <v>7</v>
      </c>
      <c r="B63" s="21" t="s">
        <v>37</v>
      </c>
      <c r="C63" s="22">
        <v>0</v>
      </c>
      <c r="D63" s="23">
        <v>5</v>
      </c>
      <c r="E63" s="22">
        <v>31.875</v>
      </c>
      <c r="F63" s="23">
        <f t="shared" si="1"/>
        <v>0</v>
      </c>
    </row>
    <row r="64" spans="1:6" ht="18.75" customHeight="1">
      <c r="A64" s="20">
        <v>8</v>
      </c>
      <c r="B64" s="21" t="s">
        <v>38</v>
      </c>
      <c r="C64" s="22">
        <v>12</v>
      </c>
      <c r="D64" s="23">
        <v>14</v>
      </c>
      <c r="E64" s="22">
        <v>22.125</v>
      </c>
      <c r="F64" s="23">
        <f t="shared" si="1"/>
        <v>3717</v>
      </c>
    </row>
    <row r="65" spans="1:6" ht="18.75" customHeight="1">
      <c r="A65" s="20">
        <v>9</v>
      </c>
      <c r="B65" s="21" t="s">
        <v>39</v>
      </c>
      <c r="C65" s="22">
        <v>12</v>
      </c>
      <c r="D65" s="23">
        <v>14</v>
      </c>
      <c r="E65" s="22">
        <v>14.5</v>
      </c>
      <c r="F65" s="23">
        <f t="shared" si="1"/>
        <v>2436</v>
      </c>
    </row>
    <row r="66" spans="1:6" ht="18.75" customHeight="1">
      <c r="A66" s="20">
        <v>10</v>
      </c>
      <c r="B66" s="21" t="s">
        <v>40</v>
      </c>
      <c r="C66" s="22">
        <v>12</v>
      </c>
      <c r="D66" s="23">
        <v>14</v>
      </c>
      <c r="E66" s="22">
        <v>6.875</v>
      </c>
      <c r="F66" s="23">
        <f t="shared" si="1"/>
        <v>1155</v>
      </c>
    </row>
    <row r="67" spans="1:6" ht="18.75" customHeight="1">
      <c r="A67" s="20">
        <v>11</v>
      </c>
      <c r="B67" s="21" t="s">
        <v>36</v>
      </c>
      <c r="C67" s="22">
        <v>6</v>
      </c>
      <c r="D67" s="23">
        <v>5</v>
      </c>
      <c r="E67" s="22">
        <v>22.125</v>
      </c>
      <c r="F67" s="23">
        <f t="shared" si="1"/>
        <v>663.75</v>
      </c>
    </row>
    <row r="68" spans="1:6" ht="18.75" customHeight="1">
      <c r="A68" s="20">
        <v>12</v>
      </c>
      <c r="B68" s="21" t="s">
        <v>37</v>
      </c>
      <c r="C68" s="22">
        <v>6</v>
      </c>
      <c r="D68" s="23">
        <v>5</v>
      </c>
      <c r="E68" s="22">
        <v>14.5</v>
      </c>
      <c r="F68" s="23">
        <f t="shared" si="1"/>
        <v>435</v>
      </c>
    </row>
    <row r="69" spans="1:6" ht="18.75" customHeight="1">
      <c r="A69" s="20">
        <v>13</v>
      </c>
      <c r="B69" s="21" t="s">
        <v>41</v>
      </c>
      <c r="C69" s="22">
        <v>6</v>
      </c>
      <c r="D69" s="23">
        <v>5</v>
      </c>
      <c r="E69" s="22">
        <v>6.875</v>
      </c>
      <c r="F69" s="23">
        <f t="shared" si="1"/>
        <v>206.25</v>
      </c>
    </row>
    <row r="70" spans="1:6" ht="18.75" customHeight="1">
      <c r="A70" s="20">
        <v>14</v>
      </c>
      <c r="B70" s="21" t="s">
        <v>42</v>
      </c>
      <c r="C70" s="22">
        <v>12</v>
      </c>
      <c r="D70" s="23">
        <v>14</v>
      </c>
      <c r="E70" s="22">
        <v>-5.25</v>
      </c>
      <c r="F70" s="23">
        <f t="shared" si="1"/>
        <v>-882</v>
      </c>
    </row>
    <row r="71" spans="1:6" ht="18.75" customHeight="1">
      <c r="A71" s="20">
        <v>15</v>
      </c>
      <c r="B71" s="21" t="s">
        <v>43</v>
      </c>
      <c r="C71" s="22">
        <v>12</v>
      </c>
      <c r="D71" s="23">
        <v>14</v>
      </c>
      <c r="E71" s="22">
        <v>-12.75</v>
      </c>
      <c r="F71" s="23">
        <f t="shared" si="1"/>
        <v>-2142</v>
      </c>
    </row>
    <row r="72" spans="1:6" ht="18.75" customHeight="1">
      <c r="A72" s="20">
        <v>16</v>
      </c>
      <c r="B72" s="21" t="s">
        <v>44</v>
      </c>
      <c r="C72" s="22">
        <v>12</v>
      </c>
      <c r="D72" s="23">
        <v>14</v>
      </c>
      <c r="E72" s="22">
        <v>20.25</v>
      </c>
      <c r="F72" s="23">
        <f t="shared" si="1"/>
        <v>3402</v>
      </c>
    </row>
    <row r="73" spans="1:6" ht="18.75" customHeight="1">
      <c r="A73" s="20">
        <v>17</v>
      </c>
      <c r="B73" s="21" t="s">
        <v>36</v>
      </c>
      <c r="C73" s="22">
        <v>6</v>
      </c>
      <c r="D73" s="23">
        <v>5</v>
      </c>
      <c r="E73" s="22">
        <v>-5.25</v>
      </c>
      <c r="F73" s="23">
        <f t="shared" si="1"/>
        <v>-157.5</v>
      </c>
    </row>
    <row r="74" spans="1:6" ht="18.75" customHeight="1">
      <c r="A74" s="20">
        <v>18</v>
      </c>
      <c r="B74" s="21" t="s">
        <v>37</v>
      </c>
      <c r="C74" s="22">
        <v>6</v>
      </c>
      <c r="D74" s="23">
        <v>5</v>
      </c>
      <c r="E74" s="22">
        <v>-12.75</v>
      </c>
      <c r="F74" s="23">
        <f t="shared" si="1"/>
        <v>-382.5</v>
      </c>
    </row>
    <row r="75" spans="1:6" ht="18.75" customHeight="1">
      <c r="A75" s="20">
        <v>19</v>
      </c>
      <c r="B75" s="21" t="s">
        <v>41</v>
      </c>
      <c r="C75" s="22">
        <v>6</v>
      </c>
      <c r="D75" s="23">
        <v>5</v>
      </c>
      <c r="E75" s="22">
        <v>-20.25</v>
      </c>
      <c r="F75" s="23">
        <f t="shared" si="1"/>
        <v>-607.5</v>
      </c>
    </row>
    <row r="76" spans="1:6" ht="18.75" customHeight="1">
      <c r="A76" s="20">
        <v>20</v>
      </c>
      <c r="B76" s="21" t="s">
        <v>45</v>
      </c>
      <c r="C76" s="22">
        <v>12</v>
      </c>
      <c r="D76" s="23">
        <v>5</v>
      </c>
      <c r="E76" s="22">
        <v>-28.5</v>
      </c>
      <c r="F76" s="23">
        <f t="shared" si="1"/>
        <v>-1710</v>
      </c>
    </row>
    <row r="77" spans="1:6" ht="18.75" customHeight="1">
      <c r="A77" s="20">
        <v>21</v>
      </c>
      <c r="B77" s="21" t="s">
        <v>46</v>
      </c>
      <c r="C77" s="22">
        <v>12</v>
      </c>
      <c r="D77" s="23">
        <v>5</v>
      </c>
      <c r="E77" s="22">
        <v>-35.5</v>
      </c>
      <c r="F77" s="23">
        <f t="shared" si="1"/>
        <v>-2130</v>
      </c>
    </row>
    <row r="78" spans="1:6" ht="18.75" customHeight="1">
      <c r="A78" s="20">
        <v>23</v>
      </c>
      <c r="B78" s="21" t="s">
        <v>29</v>
      </c>
      <c r="C78" s="22" t="s">
        <v>13</v>
      </c>
      <c r="D78" s="23">
        <v>64.747</v>
      </c>
      <c r="E78" s="22">
        <v>48.5</v>
      </c>
      <c r="F78" s="23">
        <f>D78*E78</f>
        <v>3140.2295</v>
      </c>
    </row>
    <row r="79" spans="1:6" ht="18.75" customHeight="1">
      <c r="A79" s="20">
        <v>24</v>
      </c>
      <c r="B79" s="21" t="s">
        <v>30</v>
      </c>
      <c r="C79" s="22" t="s">
        <v>13</v>
      </c>
      <c r="D79" s="23">
        <v>108.535</v>
      </c>
      <c r="E79" s="22">
        <v>35</v>
      </c>
      <c r="F79" s="23">
        <f>D79*E79</f>
        <v>3798.725</v>
      </c>
    </row>
    <row r="80" spans="1:6" ht="18.75" customHeight="1">
      <c r="A80" s="20">
        <v>25</v>
      </c>
      <c r="B80" s="21" t="s">
        <v>31</v>
      </c>
      <c r="C80" s="22" t="s">
        <v>13</v>
      </c>
      <c r="D80" s="23">
        <v>120.8</v>
      </c>
      <c r="E80" s="22">
        <v>15</v>
      </c>
      <c r="F80" s="23">
        <f>D80*E80</f>
        <v>1812</v>
      </c>
    </row>
    <row r="81" spans="1:6" ht="18.75" customHeight="1" thickBot="1">
      <c r="A81" s="38">
        <v>26</v>
      </c>
      <c r="B81" s="39" t="s">
        <v>32</v>
      </c>
      <c r="C81" s="26" t="s">
        <v>13</v>
      </c>
      <c r="D81" s="27">
        <v>127.165</v>
      </c>
      <c r="E81" s="26">
        <v>-12.5</v>
      </c>
      <c r="F81" s="27">
        <f>D81*E81</f>
        <v>-1589.5625</v>
      </c>
    </row>
    <row r="82" spans="1:6" ht="18.75" customHeight="1" thickBot="1">
      <c r="A82" s="60" t="s">
        <v>33</v>
      </c>
      <c r="B82" s="61"/>
      <c r="C82" s="34">
        <f>SUM(C60:C77)</f>
        <v>142</v>
      </c>
      <c r="D82" s="31">
        <f>D57++D58+D59+C60*D60+D61*C61+C62*D62+C63*D63+C64*D64+C65*D65+C66*D66+C67*D67+C68*D68+C69*D69+C70*D70+C71*D71+C72*D72+C73*D73+C74*D74+C75*D75+C76*D76+C77*D77+D78+D79+D80+D81</f>
        <v>3408.904</v>
      </c>
      <c r="E82" s="34"/>
      <c r="F82" s="31">
        <f>SUM(F57:F81)</f>
        <v>-2432.114900000001</v>
      </c>
    </row>
    <row r="86" ht="12.75">
      <c r="G86" t="s">
        <v>47</v>
      </c>
    </row>
  </sheetData>
  <mergeCells count="16">
    <mergeCell ref="A54:B54"/>
    <mergeCell ref="A6:B6"/>
    <mergeCell ref="A32:B32"/>
    <mergeCell ref="E7:E8"/>
    <mergeCell ref="F7:F8"/>
    <mergeCell ref="A7:A8"/>
    <mergeCell ref="B7:B8"/>
    <mergeCell ref="C7:C8"/>
    <mergeCell ref="D7:D8"/>
    <mergeCell ref="A82:B82"/>
    <mergeCell ref="E55:E56"/>
    <mergeCell ref="F55:F56"/>
    <mergeCell ref="A55:A56"/>
    <mergeCell ref="B55:B56"/>
    <mergeCell ref="C55:C56"/>
    <mergeCell ref="D55:D56"/>
  </mergeCells>
  <printOptions/>
  <pageMargins left="0.984251968503937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6.25390625" style="0" customWidth="1"/>
    <col min="2" max="2" width="32.25390625" style="0" bestFit="1" customWidth="1"/>
    <col min="3" max="3" width="10.00390625" style="0" customWidth="1"/>
    <col min="4" max="4" width="14.875" style="0" customWidth="1"/>
    <col min="5" max="5" width="11.875" style="0" customWidth="1"/>
    <col min="6" max="6" width="11.375" style="0" customWidth="1"/>
    <col min="7" max="7" width="8.375" style="0" customWidth="1"/>
    <col min="8" max="8" width="5.625" style="0" customWidth="1"/>
  </cols>
  <sheetData>
    <row r="1" spans="1:7" ht="15" thickBot="1">
      <c r="A1" s="79" t="s">
        <v>52</v>
      </c>
      <c r="B1" s="79"/>
      <c r="C1" s="40"/>
      <c r="D1" s="40"/>
      <c r="E1" s="40"/>
      <c r="F1" s="40"/>
      <c r="G1" s="40"/>
    </row>
    <row r="2" spans="1:7" ht="12.75">
      <c r="A2" s="75" t="s">
        <v>9</v>
      </c>
      <c r="B2" s="77" t="s">
        <v>10</v>
      </c>
      <c r="C2" s="77" t="s">
        <v>60</v>
      </c>
      <c r="D2" s="77" t="s">
        <v>61</v>
      </c>
      <c r="E2" s="77" t="s">
        <v>62</v>
      </c>
      <c r="F2" s="73" t="s">
        <v>63</v>
      </c>
      <c r="G2" s="77" t="s">
        <v>64</v>
      </c>
    </row>
    <row r="3" spans="1:7" ht="27.75" customHeight="1" thickBot="1">
      <c r="A3" s="76"/>
      <c r="B3" s="78"/>
      <c r="C3" s="78"/>
      <c r="D3" s="78"/>
      <c r="E3" s="78"/>
      <c r="F3" s="74"/>
      <c r="G3" s="78"/>
    </row>
    <row r="4" spans="1:7" ht="15" customHeight="1">
      <c r="A4" s="41">
        <v>1</v>
      </c>
      <c r="B4" s="42" t="s">
        <v>12</v>
      </c>
      <c r="C4" s="43">
        <v>1341.57</v>
      </c>
      <c r="D4" s="44">
        <f>(1.02-0.023*6.67)*6.67</f>
        <v>5.7801553</v>
      </c>
      <c r="E4" s="44">
        <f aca="true" t="shared" si="0" ref="E4:E9">C4*D4</f>
        <v>7754.482945820999</v>
      </c>
      <c r="F4" s="43">
        <f>-0.09*98</f>
        <v>-8.82</v>
      </c>
      <c r="G4" s="43">
        <f aca="true" t="shared" si="1" ref="G4:G9">C4*F4</f>
        <v>-11832.6474</v>
      </c>
    </row>
    <row r="5" spans="1:7" ht="14.25">
      <c r="A5" s="45">
        <v>2</v>
      </c>
      <c r="B5" s="46" t="s">
        <v>14</v>
      </c>
      <c r="C5" s="47">
        <v>165.424</v>
      </c>
      <c r="D5" s="48">
        <v>0.5</v>
      </c>
      <c r="E5" s="49">
        <f t="shared" si="0"/>
        <v>82.712</v>
      </c>
      <c r="F5" s="47">
        <v>-31.5</v>
      </c>
      <c r="G5" s="47">
        <f t="shared" si="1"/>
        <v>-5210.856</v>
      </c>
    </row>
    <row r="6" spans="1:7" ht="14.25">
      <c r="A6" s="46">
        <v>3</v>
      </c>
      <c r="B6" s="46" t="s">
        <v>15</v>
      </c>
      <c r="C6" s="47">
        <v>32.663</v>
      </c>
      <c r="D6" s="48">
        <v>14.375</v>
      </c>
      <c r="E6" s="49">
        <f t="shared" si="0"/>
        <v>469.53062499999993</v>
      </c>
      <c r="F6" s="47">
        <v>-44.5</v>
      </c>
      <c r="G6" s="47">
        <f t="shared" si="1"/>
        <v>-1453.5034999999998</v>
      </c>
    </row>
    <row r="7" spans="1:7" ht="14.25">
      <c r="A7" s="50">
        <v>4</v>
      </c>
      <c r="B7" s="46" t="s">
        <v>49</v>
      </c>
      <c r="C7" s="47">
        <v>380.778</v>
      </c>
      <c r="D7" s="48">
        <v>6.875</v>
      </c>
      <c r="E7" s="49">
        <f t="shared" si="0"/>
        <v>2617.84875</v>
      </c>
      <c r="F7" s="47">
        <v>35</v>
      </c>
      <c r="G7" s="47">
        <f t="shared" si="1"/>
        <v>13327.230000000001</v>
      </c>
    </row>
    <row r="8" spans="1:7" ht="14.25">
      <c r="A8" s="45">
        <v>5</v>
      </c>
      <c r="B8" s="46" t="s">
        <v>50</v>
      </c>
      <c r="C8" s="47">
        <v>1050.6</v>
      </c>
      <c r="D8" s="48">
        <v>4.375</v>
      </c>
      <c r="E8" s="49">
        <f t="shared" si="0"/>
        <v>4596.375</v>
      </c>
      <c r="F8" s="47">
        <v>10.25</v>
      </c>
      <c r="G8" s="47">
        <f t="shared" si="1"/>
        <v>10768.65</v>
      </c>
    </row>
    <row r="9" spans="1:7" ht="14.25">
      <c r="A9" s="51">
        <v>6</v>
      </c>
      <c r="B9" s="46" t="s">
        <v>51</v>
      </c>
      <c r="C9" s="47">
        <v>1064.56</v>
      </c>
      <c r="D9" s="48">
        <v>4.375</v>
      </c>
      <c r="E9" s="49">
        <f t="shared" si="0"/>
        <v>4657.45</v>
      </c>
      <c r="F9" s="47">
        <v>-12.5</v>
      </c>
      <c r="G9" s="47">
        <f t="shared" si="1"/>
        <v>-13307</v>
      </c>
    </row>
    <row r="10" spans="1:7" ht="15" thickBot="1">
      <c r="A10" s="71" t="s">
        <v>33</v>
      </c>
      <c r="B10" s="72"/>
      <c r="C10" s="52">
        <f>SUM(C4:C9)</f>
        <v>4035.595</v>
      </c>
      <c r="D10" s="53"/>
      <c r="E10" s="53">
        <f>SUM(E4:E9)</f>
        <v>20178.399320821</v>
      </c>
      <c r="F10" s="54"/>
      <c r="G10" s="52">
        <f>SUM(G4:G9)</f>
        <v>-7708.126899999999</v>
      </c>
    </row>
    <row r="14" spans="3:4" ht="12.75">
      <c r="C14" s="2"/>
      <c r="D14" s="3"/>
    </row>
    <row r="15" spans="3:4" ht="12.75">
      <c r="C15" s="2"/>
      <c r="D15" s="3"/>
    </row>
    <row r="16" spans="3:4" ht="12.75">
      <c r="C16" s="2"/>
      <c r="D16" s="3"/>
    </row>
    <row r="17" spans="3:4" ht="12.75">
      <c r="C17" s="2"/>
      <c r="D17" s="3"/>
    </row>
    <row r="18" spans="3:4" ht="12.75">
      <c r="C18" s="2"/>
      <c r="D18" s="4"/>
    </row>
    <row r="19" spans="3:4" ht="12.75">
      <c r="C19" s="2"/>
      <c r="D19" s="3"/>
    </row>
    <row r="20" spans="3:4" ht="12.75">
      <c r="C20" s="2"/>
      <c r="D20" s="3"/>
    </row>
    <row r="21" spans="3:4" ht="12.75">
      <c r="C21" s="2"/>
      <c r="D21" s="3"/>
    </row>
    <row r="22" spans="3:4" ht="12.75">
      <c r="C22" s="2"/>
      <c r="D22" s="3"/>
    </row>
  </sheetData>
  <mergeCells count="9">
    <mergeCell ref="A1:B1"/>
    <mergeCell ref="G2:G3"/>
    <mergeCell ref="D2:D3"/>
    <mergeCell ref="E2:E3"/>
    <mergeCell ref="A10:B10"/>
    <mergeCell ref="F2:F3"/>
    <mergeCell ref="A2:A3"/>
    <mergeCell ref="B2:B3"/>
    <mergeCell ref="C2:C3"/>
  </mergeCells>
  <printOptions/>
  <pageMargins left="0.7874015748031497" right="0" top="5.905511811023622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Шпирна</dc:creator>
  <cp:keywords/>
  <dc:description/>
  <cp:lastModifiedBy>Шпирна</cp:lastModifiedBy>
  <cp:lastPrinted>2000-11-25T22:23:05Z</cp:lastPrinted>
  <dcterms:created xsi:type="dcterms:W3CDTF">2000-10-07T14:18:25Z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