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65" windowHeight="9390" activeTab="0"/>
  </bookViews>
  <sheets>
    <sheet name="Лист1" sheetId="1" r:id="rId1"/>
    <sheet name="graph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<sst xmlns="http://schemas.openxmlformats.org/spreadsheetml/2006/main" count="53" uniqueCount="47">
  <si>
    <t>Декады</t>
  </si>
  <si>
    <t>Дней в декаде</t>
  </si>
  <si>
    <t>Месяц</t>
  </si>
  <si>
    <t>IV - апрель</t>
  </si>
  <si>
    <t>V - май</t>
  </si>
  <si>
    <t>VI - июнь</t>
  </si>
  <si>
    <t>VII - июль</t>
  </si>
  <si>
    <t>VIII - август</t>
  </si>
  <si>
    <t>IX - сентябрь</t>
  </si>
  <si>
    <t>Температура воздуха, ºС</t>
  </si>
  <si>
    <t>Средняя многолетняя температура, ºС</t>
  </si>
  <si>
    <t>Осадки, мм</t>
  </si>
  <si>
    <t>Ср. мн. осадки, мм</t>
  </si>
  <si>
    <t>Отклонение от ср. мн. осадков, мм</t>
  </si>
  <si>
    <t>Отклонение от ср. мн. темп., ºС</t>
  </si>
  <si>
    <t>∑T</t>
  </si>
  <si>
    <t>∑R</t>
  </si>
  <si>
    <t>T</t>
  </si>
  <si>
    <t>ПТК</t>
  </si>
  <si>
    <t>1. оз. рожь</t>
  </si>
  <si>
    <t>W</t>
  </si>
  <si>
    <t>Kувл</t>
  </si>
  <si>
    <t>БКП</t>
  </si>
  <si>
    <t>3. корм. св.</t>
  </si>
  <si>
    <t>2. ячмень</t>
  </si>
  <si>
    <t>J</t>
  </si>
  <si>
    <t>БГТП</t>
  </si>
  <si>
    <t>Km</t>
  </si>
  <si>
    <t>Jt</t>
  </si>
  <si>
    <t>Jпц</t>
  </si>
  <si>
    <t>Оз. рожь Таловская 15</t>
  </si>
  <si>
    <t>Ячмень Волгарь</t>
  </si>
  <si>
    <t>Кормовая свекла</t>
  </si>
  <si>
    <t>∑Q</t>
  </si>
  <si>
    <t>η</t>
  </si>
  <si>
    <t>g</t>
  </si>
  <si>
    <t>Tv</t>
  </si>
  <si>
    <t>Kв</t>
  </si>
  <si>
    <t>Т:П</t>
  </si>
  <si>
    <t>W0</t>
  </si>
  <si>
    <t>1:2</t>
  </si>
  <si>
    <t>1:1.15</t>
  </si>
  <si>
    <t>1:0.7</t>
  </si>
  <si>
    <t>Jбиол</t>
  </si>
  <si>
    <t>ц/га</t>
  </si>
  <si>
    <t>балл</t>
  </si>
  <si>
    <t>-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</si>
</sst>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1.75"/>
      <name val="Arial Cyr"/>
      <family val="0"/>
    </font>
    <font>
      <sz val="10.75"/>
      <name val="Arial Cyr"/>
      <family val="0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3325"/>
          <c:w val="0.878"/>
          <c:h val="0.8685"/>
        </c:manualLayout>
      </c:layout>
      <c:barChart>
        <c:barDir val="col"/>
        <c:grouping val="clustered"/>
        <c:varyColors val="0"/>
        <c:ser>
          <c:idx val="0"/>
          <c:order val="0"/>
          <c:tx>
            <c:v>Количество осадков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Лист1!$B$2:$S$2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</c:numCache>
            </c:numRef>
          </c:cat>
          <c:val>
            <c:numRef>
              <c:f>Лист1!$B$7:$S$7</c:f>
              <c:numCache>
                <c:ptCount val="18"/>
                <c:pt idx="0">
                  <c:v>25.9</c:v>
                </c:pt>
                <c:pt idx="1">
                  <c:v>28</c:v>
                </c:pt>
                <c:pt idx="2">
                  <c:v>0</c:v>
                </c:pt>
                <c:pt idx="3">
                  <c:v>4.1</c:v>
                </c:pt>
                <c:pt idx="4">
                  <c:v>4.75</c:v>
                </c:pt>
                <c:pt idx="5">
                  <c:v>5.4</c:v>
                </c:pt>
                <c:pt idx="6">
                  <c:v>1.1</c:v>
                </c:pt>
                <c:pt idx="7">
                  <c:v>4.15</c:v>
                </c:pt>
                <c:pt idx="8">
                  <c:v>7.2</c:v>
                </c:pt>
                <c:pt idx="9">
                  <c:v>36.8</c:v>
                </c:pt>
                <c:pt idx="10">
                  <c:v>5.5</c:v>
                </c:pt>
                <c:pt idx="11">
                  <c:v>10.85</c:v>
                </c:pt>
                <c:pt idx="12">
                  <c:v>16.2</c:v>
                </c:pt>
                <c:pt idx="13">
                  <c:v>5</c:v>
                </c:pt>
                <c:pt idx="14">
                  <c:v>7.4</c:v>
                </c:pt>
                <c:pt idx="15">
                  <c:v>4.5</c:v>
                </c:pt>
                <c:pt idx="16">
                  <c:v>7.9</c:v>
                </c:pt>
                <c:pt idx="17">
                  <c:v>11.3</c:v>
                </c:pt>
              </c:numCache>
            </c:numRef>
          </c:val>
        </c:ser>
        <c:ser>
          <c:idx val="1"/>
          <c:order val="1"/>
          <c:tx>
            <c:v>Среднемноголетнее количество осадков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Лист1!$B$2:$S$2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</c:numCache>
            </c:numRef>
          </c:cat>
          <c:val>
            <c:numRef>
              <c:f>Лист1!$B$8:$S$8</c:f>
              <c:numCache>
                <c:ptCount val="18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15</c:v>
                </c:pt>
                <c:pt idx="10">
                  <c:v>15</c:v>
                </c:pt>
                <c:pt idx="11">
                  <c:v>16</c:v>
                </c:pt>
                <c:pt idx="12">
                  <c:v>15</c:v>
                </c:pt>
                <c:pt idx="13">
                  <c:v>15</c:v>
                </c:pt>
                <c:pt idx="14">
                  <c:v>14</c:v>
                </c:pt>
                <c:pt idx="15">
                  <c:v>14</c:v>
                </c:pt>
                <c:pt idx="16">
                  <c:v>15</c:v>
                </c:pt>
                <c:pt idx="17">
                  <c:v>15</c:v>
                </c:pt>
              </c:numCache>
            </c:numRef>
          </c:val>
        </c:ser>
        <c:gapWidth val="0"/>
        <c:axId val="5839844"/>
        <c:axId val="52558597"/>
      </c:barChart>
      <c:catAx>
        <c:axId val="5839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58597"/>
        <c:crosses val="autoZero"/>
        <c:auto val="1"/>
        <c:lblOffset val="100"/>
        <c:noMultiLvlLbl val="0"/>
      </c:catAx>
      <c:valAx>
        <c:axId val="52558597"/>
        <c:scaling>
          <c:orientation val="minMax"/>
          <c:min val="-5"/>
        </c:scaling>
        <c:axPos val="l"/>
        <c:majorGridlines/>
        <c:delete val="0"/>
        <c:numFmt formatCode="General" sourceLinked="1"/>
        <c:majorTickMark val="out"/>
        <c:minorTickMark val="out"/>
        <c:tickLblPos val="nextTo"/>
        <c:crossAx val="583984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24525"/>
          <c:y val="0.919"/>
          <c:w val="0.57675"/>
          <c:h val="0.05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0.0435"/>
          <c:w val="0.82975"/>
          <c:h val="0.805"/>
        </c:manualLayout>
      </c:layout>
      <c:lineChart>
        <c:grouping val="standard"/>
        <c:varyColors val="0"/>
        <c:ser>
          <c:idx val="0"/>
          <c:order val="0"/>
          <c:tx>
            <c:v>Температура воздуха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Лист1!$B$2:$S$2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</c:numCache>
            </c:numRef>
          </c:cat>
          <c:val>
            <c:numRef>
              <c:f>Лист1!$B$4:$S$4</c:f>
              <c:numCache>
                <c:ptCount val="18"/>
                <c:pt idx="0">
                  <c:v>-2.1</c:v>
                </c:pt>
                <c:pt idx="1">
                  <c:v>0.8</c:v>
                </c:pt>
                <c:pt idx="2">
                  <c:v>6.6</c:v>
                </c:pt>
                <c:pt idx="3">
                  <c:v>14.1</c:v>
                </c:pt>
                <c:pt idx="4">
                  <c:v>13</c:v>
                </c:pt>
                <c:pt idx="5">
                  <c:v>19.7</c:v>
                </c:pt>
                <c:pt idx="6">
                  <c:v>20.6</c:v>
                </c:pt>
                <c:pt idx="7">
                  <c:v>28.5</c:v>
                </c:pt>
                <c:pt idx="8">
                  <c:v>21.4</c:v>
                </c:pt>
                <c:pt idx="9">
                  <c:v>20.8</c:v>
                </c:pt>
                <c:pt idx="10">
                  <c:v>24.4</c:v>
                </c:pt>
                <c:pt idx="11">
                  <c:v>25.6</c:v>
                </c:pt>
                <c:pt idx="12">
                  <c:v>23.9</c:v>
                </c:pt>
                <c:pt idx="13">
                  <c:v>16</c:v>
                </c:pt>
                <c:pt idx="14">
                  <c:v>17.6</c:v>
                </c:pt>
                <c:pt idx="15">
                  <c:v>11.1</c:v>
                </c:pt>
                <c:pt idx="16">
                  <c:v>16.8</c:v>
                </c:pt>
                <c:pt idx="17">
                  <c:v>8.9</c:v>
                </c:pt>
              </c:numCache>
            </c:numRef>
          </c:val>
          <c:smooth val="0"/>
        </c:ser>
        <c:ser>
          <c:idx val="1"/>
          <c:order val="1"/>
          <c:tx>
            <c:v>Среднемноголетняя температура воздуха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Лист1!$B$2:$S$2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</c:numCache>
            </c:numRef>
          </c:cat>
          <c:val>
            <c:numRef>
              <c:f>Лист1!$B$5:$S$5</c:f>
              <c:numCache>
                <c:ptCount val="18"/>
                <c:pt idx="0">
                  <c:v>0.6</c:v>
                </c:pt>
                <c:pt idx="1">
                  <c:v>4.7</c:v>
                </c:pt>
                <c:pt idx="2">
                  <c:v>8.6</c:v>
                </c:pt>
                <c:pt idx="3">
                  <c:v>12</c:v>
                </c:pt>
                <c:pt idx="4">
                  <c:v>14.1</c:v>
                </c:pt>
                <c:pt idx="5">
                  <c:v>15.9</c:v>
                </c:pt>
                <c:pt idx="6">
                  <c:v>17.7</c:v>
                </c:pt>
                <c:pt idx="7">
                  <c:v>18.7</c:v>
                </c:pt>
                <c:pt idx="8">
                  <c:v>19.7</c:v>
                </c:pt>
                <c:pt idx="9">
                  <c:v>20.4</c:v>
                </c:pt>
                <c:pt idx="10">
                  <c:v>20.8</c:v>
                </c:pt>
                <c:pt idx="11">
                  <c:v>20.9</c:v>
                </c:pt>
                <c:pt idx="12">
                  <c:v>20.3</c:v>
                </c:pt>
                <c:pt idx="13">
                  <c:v>19.1</c:v>
                </c:pt>
                <c:pt idx="14">
                  <c:v>17.3</c:v>
                </c:pt>
                <c:pt idx="15">
                  <c:v>14.9</c:v>
                </c:pt>
                <c:pt idx="16">
                  <c:v>12.3</c:v>
                </c:pt>
                <c:pt idx="17">
                  <c:v>9.8</c:v>
                </c:pt>
              </c:numCache>
            </c:numRef>
          </c:val>
          <c:smooth val="0"/>
        </c:ser>
        <c:marker val="1"/>
        <c:axId val="3265326"/>
        <c:axId val="29387935"/>
      </c:lineChart>
      <c:catAx>
        <c:axId val="32653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387935"/>
        <c:crosses val="autoZero"/>
        <c:auto val="1"/>
        <c:lblOffset val="100"/>
        <c:noMultiLvlLbl val="0"/>
      </c:catAx>
      <c:valAx>
        <c:axId val="29387935"/>
        <c:scaling>
          <c:orientation val="minMax"/>
          <c:max val="40"/>
          <c:min val="-5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653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05"/>
          <c:y val="0.9315"/>
          <c:w val="0.63325"/>
          <c:h val="0.0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0.03625</cdr:x>
      <cdr:y>0</cdr:y>
    </cdr:from>
    <cdr:to>
      <cdr:x>0.12525</cdr:x>
      <cdr:y>0.0365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0"/>
          <a:ext cx="5524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R, мм
T, °C</a:t>
          </a:r>
        </a:p>
      </cdr:txBody>
    </cdr:sp>
  </cdr:relSizeAnchor>
  <cdr:relSizeAnchor xmlns:cdr="http://schemas.openxmlformats.org/drawingml/2006/chartDrawing">
    <cdr:from>
      <cdr:x>0.898</cdr:x>
      <cdr:y>0.8055</cdr:y>
    </cdr:from>
    <cdr:to>
      <cdr:x>0.99975</cdr:x>
      <cdr:y>0.8275</cdr:y>
    </cdr:to>
    <cdr:sp>
      <cdr:nvSpPr>
        <cdr:cNvPr id="2" name="TextBox 2"/>
        <cdr:cNvSpPr txBox="1">
          <a:spLocks noChangeArrowheads="1"/>
        </cdr:cNvSpPr>
      </cdr:nvSpPr>
      <cdr:spPr>
        <a:xfrm>
          <a:off x="5534025" y="7448550"/>
          <a:ext cx="628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декада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161925</xdr:colOff>
      <xdr:row>57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172200" cy="925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59</xdr:row>
      <xdr:rowOff>133350</xdr:rowOff>
    </xdr:to>
    <xdr:graphicFrame>
      <xdr:nvGraphicFramePr>
        <xdr:cNvPr id="2" name="Chart 4"/>
        <xdr:cNvGraphicFramePr/>
      </xdr:nvGraphicFramePr>
      <xdr:xfrm>
        <a:off x="0" y="0"/>
        <a:ext cx="6172200" cy="968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workbookViewId="0" topLeftCell="A1">
      <selection activeCell="I9" sqref="I9"/>
    </sheetView>
  </sheetViews>
  <sheetFormatPr defaultColWidth="9.00390625" defaultRowHeight="12.75"/>
  <cols>
    <col min="1" max="1" width="20.00390625" style="0" customWidth="1"/>
    <col min="2" max="49" width="5.75390625" style="0" customWidth="1"/>
  </cols>
  <sheetData>
    <row r="1" spans="1:19" ht="12.75">
      <c r="A1" s="3" t="s">
        <v>2</v>
      </c>
      <c r="B1" s="27" t="s">
        <v>3</v>
      </c>
      <c r="C1" s="27"/>
      <c r="D1" s="27"/>
      <c r="E1" s="27" t="s">
        <v>4</v>
      </c>
      <c r="F1" s="27"/>
      <c r="G1" s="27"/>
      <c r="H1" s="27" t="s">
        <v>5</v>
      </c>
      <c r="I1" s="27"/>
      <c r="J1" s="27"/>
      <c r="K1" s="27" t="s">
        <v>6</v>
      </c>
      <c r="L1" s="27"/>
      <c r="M1" s="27"/>
      <c r="N1" s="27" t="s">
        <v>7</v>
      </c>
      <c r="O1" s="27"/>
      <c r="P1" s="27"/>
      <c r="Q1" s="27" t="s">
        <v>8</v>
      </c>
      <c r="R1" s="27"/>
      <c r="S1" s="27"/>
    </row>
    <row r="2" spans="1:19" ht="12.75">
      <c r="A2" s="3" t="s">
        <v>0</v>
      </c>
      <c r="B2" s="4">
        <v>1</v>
      </c>
      <c r="C2" s="4">
        <v>2</v>
      </c>
      <c r="D2" s="4">
        <v>3</v>
      </c>
      <c r="E2" s="4">
        <v>1</v>
      </c>
      <c r="F2" s="4">
        <v>2</v>
      </c>
      <c r="G2" s="4">
        <v>3</v>
      </c>
      <c r="H2" s="4">
        <v>1</v>
      </c>
      <c r="I2" s="4">
        <v>2</v>
      </c>
      <c r="J2" s="4">
        <v>3</v>
      </c>
      <c r="K2" s="4">
        <v>1</v>
      </c>
      <c r="L2" s="4">
        <v>2</v>
      </c>
      <c r="M2" s="4">
        <v>3</v>
      </c>
      <c r="N2" s="4">
        <v>1</v>
      </c>
      <c r="O2" s="4">
        <v>2</v>
      </c>
      <c r="P2" s="4">
        <v>3</v>
      </c>
      <c r="Q2" s="4">
        <v>1</v>
      </c>
      <c r="R2" s="4">
        <v>2</v>
      </c>
      <c r="S2" s="4">
        <v>3</v>
      </c>
    </row>
    <row r="3" spans="1:19" ht="12.75">
      <c r="A3" s="3" t="s">
        <v>1</v>
      </c>
      <c r="B3" s="4">
        <v>10</v>
      </c>
      <c r="C3" s="4">
        <v>10</v>
      </c>
      <c r="D3" s="4">
        <v>10</v>
      </c>
      <c r="E3" s="4">
        <v>10</v>
      </c>
      <c r="F3" s="4">
        <v>10</v>
      </c>
      <c r="G3" s="4">
        <v>11</v>
      </c>
      <c r="H3" s="4">
        <v>10</v>
      </c>
      <c r="I3" s="4">
        <v>10</v>
      </c>
      <c r="J3" s="4">
        <v>10</v>
      </c>
      <c r="K3" s="4">
        <v>10</v>
      </c>
      <c r="L3" s="4">
        <v>10</v>
      </c>
      <c r="M3" s="4">
        <v>11</v>
      </c>
      <c r="N3" s="4">
        <v>10</v>
      </c>
      <c r="O3" s="4">
        <v>10</v>
      </c>
      <c r="P3" s="4">
        <v>11</v>
      </c>
      <c r="Q3" s="4">
        <v>10</v>
      </c>
      <c r="R3" s="4">
        <v>10</v>
      </c>
      <c r="S3" s="4">
        <v>10</v>
      </c>
    </row>
    <row r="4" spans="1:19" ht="25.5" customHeight="1">
      <c r="A4" s="5" t="s">
        <v>9</v>
      </c>
      <c r="B4" s="6">
        <v>-2.1</v>
      </c>
      <c r="C4" s="7">
        <v>0.8</v>
      </c>
      <c r="D4" s="7">
        <v>6.6</v>
      </c>
      <c r="E4" s="6">
        <v>14.1</v>
      </c>
      <c r="F4" s="7">
        <v>13</v>
      </c>
      <c r="G4" s="7">
        <v>19.7</v>
      </c>
      <c r="H4" s="6">
        <v>20.6</v>
      </c>
      <c r="I4" s="7">
        <v>28.5</v>
      </c>
      <c r="J4" s="7">
        <v>21.4</v>
      </c>
      <c r="K4" s="6">
        <v>20.8</v>
      </c>
      <c r="L4" s="7">
        <v>24.4</v>
      </c>
      <c r="M4" s="7">
        <v>25.6</v>
      </c>
      <c r="N4" s="6">
        <v>23.9</v>
      </c>
      <c r="O4" s="7">
        <v>16</v>
      </c>
      <c r="P4" s="7">
        <v>17.6</v>
      </c>
      <c r="Q4" s="6">
        <v>11.1</v>
      </c>
      <c r="R4" s="7">
        <v>16.8</v>
      </c>
      <c r="S4" s="8">
        <v>8.9</v>
      </c>
    </row>
    <row r="5" spans="1:19" ht="25.5" customHeight="1">
      <c r="A5" s="5" t="s">
        <v>10</v>
      </c>
      <c r="B5" s="6">
        <v>0.6</v>
      </c>
      <c r="C5" s="7">
        <v>4.7</v>
      </c>
      <c r="D5" s="7">
        <v>8.6</v>
      </c>
      <c r="E5" s="6">
        <v>12</v>
      </c>
      <c r="F5" s="7">
        <v>14.1</v>
      </c>
      <c r="G5" s="7">
        <v>15.9</v>
      </c>
      <c r="H5" s="6">
        <v>17.7</v>
      </c>
      <c r="I5" s="7">
        <v>18.7</v>
      </c>
      <c r="J5" s="7">
        <v>19.7</v>
      </c>
      <c r="K5" s="6">
        <v>20.4</v>
      </c>
      <c r="L5" s="7">
        <v>20.8</v>
      </c>
      <c r="M5" s="7">
        <v>20.9</v>
      </c>
      <c r="N5" s="6">
        <v>20.3</v>
      </c>
      <c r="O5" s="7">
        <v>19.1</v>
      </c>
      <c r="P5" s="7">
        <v>17.3</v>
      </c>
      <c r="Q5" s="6">
        <v>14.9</v>
      </c>
      <c r="R5" s="7">
        <v>12.3</v>
      </c>
      <c r="S5" s="8">
        <v>9.8</v>
      </c>
    </row>
    <row r="6" spans="1:19" ht="25.5" customHeight="1">
      <c r="A6" s="5" t="s">
        <v>14</v>
      </c>
      <c r="B6" s="6">
        <f>B4-B5</f>
        <v>-2.7</v>
      </c>
      <c r="C6" s="7">
        <f aca="true" t="shared" si="0" ref="C6:S6">C4-C5</f>
        <v>-3.9000000000000004</v>
      </c>
      <c r="D6" s="8">
        <f t="shared" si="0"/>
        <v>-2</v>
      </c>
      <c r="E6" s="6">
        <f t="shared" si="0"/>
        <v>2.0999999999999996</v>
      </c>
      <c r="F6" s="7">
        <f t="shared" si="0"/>
        <v>-1.0999999999999996</v>
      </c>
      <c r="G6" s="8">
        <f t="shared" si="0"/>
        <v>3.799999999999999</v>
      </c>
      <c r="H6" s="6">
        <f t="shared" si="0"/>
        <v>2.900000000000002</v>
      </c>
      <c r="I6" s="7">
        <f t="shared" si="0"/>
        <v>9.8</v>
      </c>
      <c r="J6" s="8">
        <f t="shared" si="0"/>
        <v>1.6999999999999993</v>
      </c>
      <c r="K6" s="6">
        <f t="shared" si="0"/>
        <v>0.40000000000000213</v>
      </c>
      <c r="L6" s="7">
        <f t="shared" si="0"/>
        <v>3.599999999999998</v>
      </c>
      <c r="M6" s="8">
        <f t="shared" si="0"/>
        <v>4.700000000000003</v>
      </c>
      <c r="N6" s="6">
        <f t="shared" si="0"/>
        <v>3.599999999999998</v>
      </c>
      <c r="O6" s="7">
        <f t="shared" si="0"/>
        <v>-3.1000000000000014</v>
      </c>
      <c r="P6" s="8">
        <f t="shared" si="0"/>
        <v>0.3000000000000007</v>
      </c>
      <c r="Q6" s="6">
        <f t="shared" si="0"/>
        <v>-3.8000000000000007</v>
      </c>
      <c r="R6" s="7">
        <f t="shared" si="0"/>
        <v>4.5</v>
      </c>
      <c r="S6" s="8">
        <f t="shared" si="0"/>
        <v>-0.9000000000000004</v>
      </c>
    </row>
    <row r="7" spans="1:19" ht="25.5" customHeight="1">
      <c r="A7" s="5" t="s">
        <v>11</v>
      </c>
      <c r="B7" s="6">
        <v>25.9</v>
      </c>
      <c r="C7" s="7">
        <v>28</v>
      </c>
      <c r="D7" s="7">
        <v>0</v>
      </c>
      <c r="E7" s="6">
        <v>4.1</v>
      </c>
      <c r="F7" s="7">
        <v>0</v>
      </c>
      <c r="G7" s="7">
        <v>5.4</v>
      </c>
      <c r="H7" s="6">
        <v>1.1</v>
      </c>
      <c r="I7" s="7">
        <v>0</v>
      </c>
      <c r="J7" s="7">
        <v>7.2</v>
      </c>
      <c r="K7" s="6">
        <v>36.8</v>
      </c>
      <c r="L7" s="7">
        <v>5.5</v>
      </c>
      <c r="M7" s="7">
        <v>0</v>
      </c>
      <c r="N7" s="6">
        <v>16.2</v>
      </c>
      <c r="O7" s="7">
        <v>5</v>
      </c>
      <c r="P7" s="7">
        <v>7.4</v>
      </c>
      <c r="Q7" s="6">
        <v>4.5</v>
      </c>
      <c r="R7" s="7">
        <v>0</v>
      </c>
      <c r="S7" s="8">
        <v>11.3</v>
      </c>
    </row>
    <row r="8" spans="1:19" ht="25.5" customHeight="1">
      <c r="A8" s="5" t="s">
        <v>12</v>
      </c>
      <c r="B8" s="6">
        <v>9</v>
      </c>
      <c r="C8" s="7">
        <v>9</v>
      </c>
      <c r="D8" s="7">
        <v>9</v>
      </c>
      <c r="E8" s="6">
        <v>10</v>
      </c>
      <c r="F8" s="7">
        <v>11</v>
      </c>
      <c r="G8" s="7">
        <v>12</v>
      </c>
      <c r="H8" s="6">
        <v>13</v>
      </c>
      <c r="I8" s="7">
        <v>13</v>
      </c>
      <c r="J8" s="7">
        <v>13</v>
      </c>
      <c r="K8" s="6">
        <v>15</v>
      </c>
      <c r="L8" s="7">
        <v>15</v>
      </c>
      <c r="M8" s="7">
        <v>16</v>
      </c>
      <c r="N8" s="6">
        <v>15</v>
      </c>
      <c r="O8" s="7">
        <v>15</v>
      </c>
      <c r="P8" s="7">
        <v>14</v>
      </c>
      <c r="Q8" s="6">
        <v>14</v>
      </c>
      <c r="R8" s="7">
        <v>15</v>
      </c>
      <c r="S8" s="8">
        <v>15</v>
      </c>
    </row>
    <row r="9" spans="1:19" ht="25.5" customHeight="1">
      <c r="A9" s="5" t="s">
        <v>13</v>
      </c>
      <c r="B9" s="6">
        <f>B7-B8</f>
        <v>16.9</v>
      </c>
      <c r="C9" s="7">
        <f aca="true" t="shared" si="1" ref="C9:S9">C7-C8</f>
        <v>19</v>
      </c>
      <c r="D9" s="7">
        <f t="shared" si="1"/>
        <v>-9</v>
      </c>
      <c r="E9" s="6">
        <f t="shared" si="1"/>
        <v>-5.9</v>
      </c>
      <c r="F9" s="7">
        <f t="shared" si="1"/>
        <v>-11</v>
      </c>
      <c r="G9" s="7">
        <f t="shared" si="1"/>
        <v>-6.6</v>
      </c>
      <c r="H9" s="6">
        <f t="shared" si="1"/>
        <v>-11.9</v>
      </c>
      <c r="I9" s="7">
        <f t="shared" si="1"/>
        <v>-13</v>
      </c>
      <c r="J9" s="7">
        <f t="shared" si="1"/>
        <v>-5.8</v>
      </c>
      <c r="K9" s="6">
        <f t="shared" si="1"/>
        <v>21.799999999999997</v>
      </c>
      <c r="L9" s="7">
        <f t="shared" si="1"/>
        <v>-9.5</v>
      </c>
      <c r="M9" s="7">
        <f t="shared" si="1"/>
        <v>-16</v>
      </c>
      <c r="N9" s="6">
        <f t="shared" si="1"/>
        <v>1.1999999999999993</v>
      </c>
      <c r="O9" s="7">
        <f t="shared" si="1"/>
        <v>-10</v>
      </c>
      <c r="P9" s="7">
        <f t="shared" si="1"/>
        <v>-6.6</v>
      </c>
      <c r="Q9" s="6">
        <f t="shared" si="1"/>
        <v>-9.5</v>
      </c>
      <c r="R9" s="7">
        <f t="shared" si="1"/>
        <v>-15</v>
      </c>
      <c r="S9" s="8">
        <f t="shared" si="1"/>
        <v>-3.6999999999999993</v>
      </c>
    </row>
    <row r="10" spans="1:19" ht="12.7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8" ht="12.75">
      <c r="A12" s="3"/>
      <c r="B12" s="4" t="s">
        <v>33</v>
      </c>
      <c r="C12" s="4" t="s">
        <v>34</v>
      </c>
      <c r="D12" s="4" t="s">
        <v>35</v>
      </c>
      <c r="E12" s="4" t="s">
        <v>36</v>
      </c>
      <c r="F12" s="4" t="s">
        <v>37</v>
      </c>
      <c r="G12" s="4" t="s">
        <v>38</v>
      </c>
      <c r="H12" s="4" t="s">
        <v>39</v>
      </c>
    </row>
    <row r="13" spans="1:8" ht="12.75">
      <c r="A13" s="14" t="s">
        <v>30</v>
      </c>
      <c r="B13" s="15">
        <v>106.3</v>
      </c>
      <c r="C13" s="16">
        <v>3.5</v>
      </c>
      <c r="D13" s="16">
        <v>18422</v>
      </c>
      <c r="E13" s="16">
        <v>13</v>
      </c>
      <c r="F13" s="16">
        <v>360</v>
      </c>
      <c r="G13" s="17" t="s">
        <v>40</v>
      </c>
      <c r="H13" s="18">
        <v>115</v>
      </c>
    </row>
    <row r="14" spans="1:8" ht="12.75">
      <c r="A14" s="3" t="s">
        <v>31</v>
      </c>
      <c r="B14" s="19">
        <v>82.4</v>
      </c>
      <c r="C14" s="20">
        <v>2.7</v>
      </c>
      <c r="D14" s="20">
        <v>18535</v>
      </c>
      <c r="E14" s="20">
        <v>7.9</v>
      </c>
      <c r="F14" s="20">
        <v>360</v>
      </c>
      <c r="G14" s="21" t="s">
        <v>41</v>
      </c>
      <c r="H14" s="22">
        <v>70</v>
      </c>
    </row>
    <row r="15" spans="1:8" ht="12.75">
      <c r="A15" s="3" t="s">
        <v>32</v>
      </c>
      <c r="B15" s="23">
        <v>141.3</v>
      </c>
      <c r="C15" s="24">
        <v>3.5</v>
      </c>
      <c r="D15" s="24">
        <v>14390</v>
      </c>
      <c r="E15" s="24">
        <v>15.5</v>
      </c>
      <c r="F15" s="24">
        <v>110</v>
      </c>
      <c r="G15" s="25" t="s">
        <v>42</v>
      </c>
      <c r="H15" s="26">
        <v>90</v>
      </c>
    </row>
    <row r="18" spans="1:19" ht="12.75">
      <c r="A18" s="9" t="s">
        <v>17</v>
      </c>
      <c r="B18" s="1"/>
      <c r="C18" s="1"/>
      <c r="D18" s="1"/>
      <c r="E18" s="1">
        <f aca="true" t="shared" si="2" ref="E18:R18">E3*E4</f>
        <v>141</v>
      </c>
      <c r="F18" s="1">
        <f t="shared" si="2"/>
        <v>130</v>
      </c>
      <c r="G18" s="1">
        <f t="shared" si="2"/>
        <v>216.7</v>
      </c>
      <c r="H18" s="1">
        <f t="shared" si="2"/>
        <v>206</v>
      </c>
      <c r="I18" s="1">
        <f t="shared" si="2"/>
        <v>285</v>
      </c>
      <c r="J18" s="1">
        <f t="shared" si="2"/>
        <v>214</v>
      </c>
      <c r="K18" s="1">
        <f t="shared" si="2"/>
        <v>208</v>
      </c>
      <c r="L18" s="1">
        <f t="shared" si="2"/>
        <v>244</v>
      </c>
      <c r="M18" s="1">
        <f t="shared" si="2"/>
        <v>281.6</v>
      </c>
      <c r="N18" s="1">
        <f t="shared" si="2"/>
        <v>239</v>
      </c>
      <c r="O18" s="1">
        <f t="shared" si="2"/>
        <v>160</v>
      </c>
      <c r="P18" s="1">
        <f t="shared" si="2"/>
        <v>193.60000000000002</v>
      </c>
      <c r="Q18" s="1">
        <f t="shared" si="2"/>
        <v>111</v>
      </c>
      <c r="R18" s="1">
        <f t="shared" si="2"/>
        <v>168</v>
      </c>
      <c r="S18" s="1"/>
    </row>
    <row r="19" spans="1:19" ht="12.75">
      <c r="A19" s="2" t="s">
        <v>15</v>
      </c>
      <c r="B19" s="1">
        <f>SUM(E18:R18)</f>
        <v>2797.9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>
      <c r="A20" s="2" t="s">
        <v>16</v>
      </c>
      <c r="B20" s="1">
        <f>SUM(B7:S7)</f>
        <v>158.4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2" t="s">
        <v>18</v>
      </c>
      <c r="B23" s="10">
        <f>B20/(B19*0.1)</f>
        <v>0.5661388898816969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ht="12.75">
      <c r="A24" s="2"/>
    </row>
    <row r="25" spans="2:8" ht="12.75">
      <c r="B25" s="12" t="s">
        <v>19</v>
      </c>
      <c r="E25" t="s">
        <v>24</v>
      </c>
      <c r="H25" t="s">
        <v>23</v>
      </c>
    </row>
    <row r="26" spans="1:8" ht="12.75">
      <c r="A26" s="2" t="s">
        <v>16</v>
      </c>
      <c r="B26">
        <f>SUM(E7:M7)</f>
        <v>60.099999999999994</v>
      </c>
      <c r="E26">
        <f>SUM(E7:O7)</f>
        <v>81.3</v>
      </c>
      <c r="H26">
        <f>SUM(G7:R7)</f>
        <v>89.10000000000001</v>
      </c>
    </row>
    <row r="27" spans="1:8" ht="12.75">
      <c r="A27" s="2" t="s">
        <v>20</v>
      </c>
      <c r="B27">
        <f>115+B26*0.75</f>
        <v>160.075</v>
      </c>
      <c r="E27">
        <f>70+E26*0.75</f>
        <v>130.975</v>
      </c>
      <c r="H27">
        <f>90+H26*0.75</f>
        <v>156.825</v>
      </c>
    </row>
    <row r="28" spans="1:8" ht="12.75">
      <c r="A28" s="2" t="s">
        <v>21</v>
      </c>
      <c r="B28" s="11">
        <f>2453*B27/10000/106.3</f>
        <v>0.36939226246472245</v>
      </c>
      <c r="E28">
        <f>2453*E27/10000/82.4</f>
        <v>0.38990494538834947</v>
      </c>
      <c r="H28">
        <f>2453*H27/10000/141.3</f>
        <v>0.27225175159235665</v>
      </c>
    </row>
    <row r="29" spans="1:8" ht="12.75">
      <c r="A29" s="2" t="s">
        <v>15</v>
      </c>
      <c r="B29">
        <f>SUM(E18:M18)</f>
        <v>1926.3000000000002</v>
      </c>
      <c r="E29">
        <f>SUM(E18:O18)</f>
        <v>2325.3</v>
      </c>
      <c r="H29">
        <f>SUM(G18:R18)</f>
        <v>2526.9</v>
      </c>
    </row>
    <row r="30" spans="1:10" ht="12.75">
      <c r="A30" s="2" t="s">
        <v>22</v>
      </c>
      <c r="B30" s="11">
        <f>B28*B29/1000</f>
        <v>0.711560315185795</v>
      </c>
      <c r="E30" s="11">
        <f>E28*E29/1000</f>
        <v>0.9066459695115291</v>
      </c>
      <c r="H30" s="11">
        <f>H28*H29/1000</f>
        <v>0.6879529510987261</v>
      </c>
      <c r="J30" t="s">
        <v>45</v>
      </c>
    </row>
    <row r="31" spans="1:10" ht="12.75">
      <c r="A31" s="2" t="s">
        <v>25</v>
      </c>
      <c r="B31">
        <f>20*B30</f>
        <v>14.2312063037159</v>
      </c>
      <c r="E31">
        <f>20*E30</f>
        <v>18.132919390230583</v>
      </c>
      <c r="H31">
        <f>100*H30</f>
        <v>68.79529510987261</v>
      </c>
      <c r="J31" t="s">
        <v>44</v>
      </c>
    </row>
    <row r="33" spans="1:10" ht="12.75">
      <c r="A33" s="2" t="s">
        <v>26</v>
      </c>
      <c r="B33" s="11">
        <f>B27*13/8.6/106.3</f>
        <v>2.276329606860793</v>
      </c>
      <c r="C33" s="11"/>
      <c r="D33" s="11"/>
      <c r="E33" s="11">
        <f>E27*7.9/8.6/141.3</f>
        <v>0.8514808505735776</v>
      </c>
      <c r="F33" s="11"/>
      <c r="G33" s="11"/>
      <c r="H33" s="11">
        <f>H27*15.5/8.6/141.3</f>
        <v>2.0003517997333726</v>
      </c>
      <c r="J33" t="s">
        <v>45</v>
      </c>
    </row>
    <row r="34" spans="1:10" ht="12.75">
      <c r="A34" s="2" t="s">
        <v>27</v>
      </c>
      <c r="B34" s="11">
        <f>1/(1+2)</f>
        <v>0.3333333333333333</v>
      </c>
      <c r="C34" s="11"/>
      <c r="D34" s="11"/>
      <c r="E34" s="11">
        <f>1/(1+1.15)</f>
        <v>0.46511627906976744</v>
      </c>
      <c r="F34" s="11"/>
      <c r="G34" s="11"/>
      <c r="H34" s="11">
        <f>1/(1+0.7)</f>
        <v>0.5882352941176471</v>
      </c>
      <c r="J34" t="s">
        <v>46</v>
      </c>
    </row>
    <row r="35" spans="1:10" ht="12.75">
      <c r="A35" s="2" t="s">
        <v>28</v>
      </c>
      <c r="B35" s="11">
        <f>20*B33*B34</f>
        <v>15.175530712405287</v>
      </c>
      <c r="C35" s="11"/>
      <c r="D35" s="11"/>
      <c r="E35" s="11">
        <f>20*E33*E34</f>
        <v>7.920752098358861</v>
      </c>
      <c r="F35" s="11"/>
      <c r="G35" s="11"/>
      <c r="H35" s="13">
        <f>100*H33*H34</f>
        <v>117.66775292549251</v>
      </c>
      <c r="J35" t="s">
        <v>44</v>
      </c>
    </row>
    <row r="36" spans="1:10" ht="12.75">
      <c r="A36" s="2" t="s">
        <v>29</v>
      </c>
      <c r="B36" s="11">
        <f>10000*3.5*B34*106.3/18422</f>
        <v>67.31987116853037</v>
      </c>
      <c r="C36" s="11"/>
      <c r="D36" s="11"/>
      <c r="E36" s="11">
        <f>10000*2.7*E34*82.4/18535</f>
        <v>55.82900985564708</v>
      </c>
      <c r="F36" s="11"/>
      <c r="G36" s="11"/>
      <c r="H36" s="13">
        <f>10000*3.5*H34*141.3/14390</f>
        <v>202.16244941339983</v>
      </c>
      <c r="J36" t="s">
        <v>44</v>
      </c>
    </row>
    <row r="37" spans="1:10" ht="12.75">
      <c r="A37" s="2" t="s">
        <v>43</v>
      </c>
      <c r="B37" s="11">
        <f>100*B27/F13</f>
        <v>44.46527777777777</v>
      </c>
      <c r="C37" s="11"/>
      <c r="D37" s="11"/>
      <c r="E37" s="11">
        <f>100*E27/F14</f>
        <v>36.38194444444444</v>
      </c>
      <c r="F37" s="11"/>
      <c r="G37" s="11"/>
      <c r="H37" s="13">
        <f>100*H27/F15</f>
        <v>142.5681818181818</v>
      </c>
      <c r="J37" t="s">
        <v>44</v>
      </c>
    </row>
    <row r="38" spans="2:8" ht="12.75">
      <c r="B38" s="11"/>
      <c r="C38" s="11"/>
      <c r="D38" s="11"/>
      <c r="E38" s="11"/>
      <c r="F38" s="11"/>
      <c r="G38" s="11"/>
      <c r="H38" s="11"/>
    </row>
    <row r="39" spans="2:8" ht="12.75">
      <c r="B39" s="11"/>
      <c r="C39" s="11"/>
      <c r="D39" s="11"/>
      <c r="E39" s="11"/>
      <c r="F39" s="11"/>
      <c r="G39" s="11"/>
      <c r="H39" s="11"/>
    </row>
  </sheetData>
  <mergeCells count="6">
    <mergeCell ref="N1:P1"/>
    <mergeCell ref="Q1:S1"/>
    <mergeCell ref="B1:D1"/>
    <mergeCell ref="E1:G1"/>
    <mergeCell ref="H1:J1"/>
    <mergeCell ref="K1:M1"/>
  </mergeCells>
  <printOptions/>
  <pageMargins left="0.3937007874015748" right="0.3937007874015748" top="0.3937007874015748" bottom="0.3937007874015748" header="0.5118110236220472" footer="0.5118110236220472"/>
  <pageSetup horizontalDpi="240" verticalDpi="24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1">
      <selection activeCell="L55" sqref="L55"/>
    </sheetView>
  </sheetViews>
  <sheetFormatPr defaultColWidth="9.00390625" defaultRowHeight="12.75"/>
  <cols>
    <col min="10" max="10" width="2.125" style="0" hidden="1" customWidth="1"/>
  </cols>
  <sheetData/>
  <printOptions/>
  <pageMargins left="1.1811023622047245" right="0.3937007874015748" top="0.3937007874015748" bottom="0.3937007874015748" header="0.5118110236220472" footer="0.5118110236220472"/>
  <pageSetup horizontalDpi="240" verticalDpi="24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__alex</dc:creator>
  <cp:keywords/>
  <dc:description/>
  <cp:lastModifiedBy>__alex</cp:lastModifiedBy>
  <cp:lastPrinted>2003-11-16T15:02:34Z</cp:lastPrinted>
  <dcterms:created xsi:type="dcterms:W3CDTF">2003-11-13T17:33:43Z</dcterms:created>
  <dcterms:modified xsi:type="dcterms:W3CDTF">2003-11-21T09:12:27Z</dcterms:modified>
  <cp:category/>
  <cp:version/>
  <cp:contentType/>
  <cp:contentStatus/>
</cp:coreProperties>
</file>