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<sst xmlns="http://schemas.openxmlformats.org/spreadsheetml/2006/main" count="58" uniqueCount="27">
  <si>
    <t>Планирование себестоимости по видам продукции</t>
  </si>
  <si>
    <t>Виды продукции</t>
  </si>
  <si>
    <t>Показатели</t>
  </si>
  <si>
    <t xml:space="preserve">Общий объем производства в планируемом году, тыс. грн. </t>
  </si>
  <si>
    <t>№ строк</t>
  </si>
  <si>
    <t>СМД 17Н</t>
  </si>
  <si>
    <t>СМД 18Н</t>
  </si>
  <si>
    <t xml:space="preserve">СМД 21 </t>
  </si>
  <si>
    <t>тыс. грн.</t>
  </si>
  <si>
    <t>% (гр4 / гр.3)*100</t>
  </si>
  <si>
    <t>% (гр6 / гр.3)*100</t>
  </si>
  <si>
    <t>% (гр8 / гр.3)*100</t>
  </si>
  <si>
    <t>Объем товарной продукции в оптовых ценах</t>
  </si>
  <si>
    <t>Расход сырья, материалов, покупных изделий</t>
  </si>
  <si>
    <t>Износ специнструментов</t>
  </si>
  <si>
    <t>Предварительный итог</t>
  </si>
  <si>
    <t xml:space="preserve">Зарплата за основную производственную работу с отчислениями на соц страх </t>
  </si>
  <si>
    <t>Зарплата специалистов, служащих</t>
  </si>
  <si>
    <t>Затраты на содержание производственных помещений</t>
  </si>
  <si>
    <t>Транспортные расходы</t>
  </si>
  <si>
    <t>Амортизационные отчисления</t>
  </si>
  <si>
    <t>Затраты на текущий и капитальный ремонт производственных помещений</t>
  </si>
  <si>
    <t>Прочие затраты</t>
  </si>
  <si>
    <t>Затраты на организацию группы 1</t>
  </si>
  <si>
    <t>Сумма покрытия 2</t>
  </si>
  <si>
    <t>Сумма покрытия 1</t>
  </si>
  <si>
    <t>Таблица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</si>
</sst>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0" xfId="0" applyFont="1" applyAlignment="1">
      <alignment/>
    </xf>
    <xf numFmtId="164" fontId="0" fillId="0" borderId="2" xfId="0" applyNumberFormat="1" applyBorder="1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C1">
      <selection activeCell="J8" sqref="J8"/>
    </sheetView>
  </sheetViews>
  <sheetFormatPr defaultColWidth="9.00390625" defaultRowHeight="12.75"/>
  <cols>
    <col min="1" max="1" width="6.25390625" style="0" customWidth="1"/>
    <col min="2" max="2" width="33.625" style="0" customWidth="1"/>
    <col min="3" max="3" width="15.125" style="0" customWidth="1"/>
    <col min="4" max="4" width="12.125" style="0" bestFit="1" customWidth="1"/>
    <col min="5" max="5" width="6.125" style="0" customWidth="1"/>
    <col min="6" max="6" width="12.125" style="0" bestFit="1" customWidth="1"/>
    <col min="7" max="7" width="6.125" style="0" customWidth="1"/>
    <col min="8" max="8" width="11.00390625" style="0" bestFit="1" customWidth="1"/>
    <col min="9" max="9" width="5.75390625" style="0" customWidth="1"/>
    <col min="10" max="10" width="13.25390625" style="0" bestFit="1" customWidth="1"/>
  </cols>
  <sheetData>
    <row r="1" spans="8:9" ht="12.75">
      <c r="H1" s="31" t="s">
        <v>26</v>
      </c>
      <c r="I1" s="31"/>
    </row>
    <row r="2" spans="1:9" ht="12.7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3.5" thickBot="1">
      <c r="A3" s="7"/>
      <c r="B3" s="7"/>
      <c r="C3" s="7"/>
      <c r="D3" s="7"/>
      <c r="E3" s="7"/>
      <c r="F3" s="7"/>
      <c r="G3" s="7"/>
      <c r="H3" s="7"/>
      <c r="I3" s="7"/>
    </row>
    <row r="4" spans="1:9" ht="49.5" customHeight="1">
      <c r="A4" s="20" t="s">
        <v>4</v>
      </c>
      <c r="B4" s="23" t="s">
        <v>2</v>
      </c>
      <c r="C4" s="26" t="s">
        <v>3</v>
      </c>
      <c r="D4" s="23" t="s">
        <v>1</v>
      </c>
      <c r="E4" s="23"/>
      <c r="F4" s="23"/>
      <c r="G4" s="23"/>
      <c r="H4" s="23"/>
      <c r="I4" s="29"/>
    </row>
    <row r="5" spans="1:9" ht="12.75">
      <c r="A5" s="21"/>
      <c r="B5" s="24"/>
      <c r="C5" s="27"/>
      <c r="D5" s="24" t="s">
        <v>5</v>
      </c>
      <c r="E5" s="24"/>
      <c r="F5" s="24" t="s">
        <v>6</v>
      </c>
      <c r="G5" s="24"/>
      <c r="H5" s="24" t="s">
        <v>7</v>
      </c>
      <c r="I5" s="30"/>
    </row>
    <row r="6" spans="1:10" ht="32.25" customHeight="1" thickBot="1">
      <c r="A6" s="22"/>
      <c r="B6" s="25"/>
      <c r="C6" s="28"/>
      <c r="D6" s="6" t="s">
        <v>8</v>
      </c>
      <c r="E6" s="6" t="s">
        <v>9</v>
      </c>
      <c r="F6" s="6" t="s">
        <v>8</v>
      </c>
      <c r="G6" s="6" t="s">
        <v>10</v>
      </c>
      <c r="H6" s="6" t="s">
        <v>8</v>
      </c>
      <c r="I6" s="8" t="s">
        <v>11</v>
      </c>
      <c r="J6">
        <f>C7*1/4</f>
        <v>468930</v>
      </c>
    </row>
    <row r="7" spans="1:10" ht="25.5">
      <c r="A7" s="4">
        <v>1</v>
      </c>
      <c r="B7" s="9" t="s">
        <v>12</v>
      </c>
      <c r="C7" s="5">
        <v>1875720</v>
      </c>
      <c r="D7" s="5">
        <v>254100</v>
      </c>
      <c r="E7" s="5">
        <v>13.6</v>
      </c>
      <c r="F7" s="5">
        <v>733824</v>
      </c>
      <c r="G7" s="5">
        <v>39.1</v>
      </c>
      <c r="H7" s="5">
        <v>887922</v>
      </c>
      <c r="I7" s="5">
        <v>47.3</v>
      </c>
      <c r="J7">
        <f>C8*2/4</f>
        <v>259309.8</v>
      </c>
    </row>
    <row r="8" spans="1:10" ht="25.5">
      <c r="A8" s="2">
        <v>2</v>
      </c>
      <c r="B8" s="10" t="s">
        <v>13</v>
      </c>
      <c r="C8" s="3">
        <v>518619.6</v>
      </c>
      <c r="D8" s="3">
        <v>64074.8</v>
      </c>
      <c r="E8" s="3">
        <v>12</v>
      </c>
      <c r="F8" s="3">
        <v>218400</v>
      </c>
      <c r="G8" s="3">
        <v>42</v>
      </c>
      <c r="H8" s="3">
        <v>239773.2</v>
      </c>
      <c r="I8" s="2">
        <v>46</v>
      </c>
      <c r="J8">
        <f>D8/0.77</f>
        <v>83214.02597402598</v>
      </c>
    </row>
    <row r="9" spans="1:9" ht="12.75">
      <c r="A9" s="3">
        <v>3</v>
      </c>
      <c r="B9" s="10" t="s">
        <v>14</v>
      </c>
      <c r="C9" s="3">
        <v>64182.6</v>
      </c>
      <c r="D9" s="3">
        <v>8887.7</v>
      </c>
      <c r="E9" s="3">
        <v>13.8</v>
      </c>
      <c r="F9" s="3">
        <v>22131</v>
      </c>
      <c r="G9" s="3">
        <v>34.4</v>
      </c>
      <c r="H9" s="3">
        <v>33247.3</v>
      </c>
      <c r="I9" s="2">
        <v>51.8</v>
      </c>
    </row>
    <row r="10" spans="1:9" ht="12.75">
      <c r="A10" s="2">
        <v>4</v>
      </c>
      <c r="B10" s="10" t="s">
        <v>15</v>
      </c>
      <c r="C10" s="3">
        <v>1290877.7</v>
      </c>
      <c r="D10" s="3">
        <v>181137.4</v>
      </c>
      <c r="E10" s="3">
        <v>14</v>
      </c>
      <c r="F10" s="3">
        <v>493293</v>
      </c>
      <c r="G10" s="3">
        <v>38.3</v>
      </c>
      <c r="H10" s="3">
        <v>614901.5</v>
      </c>
      <c r="I10" s="2">
        <v>47.7</v>
      </c>
    </row>
    <row r="11" spans="1:9" ht="38.25">
      <c r="A11" s="3">
        <v>5</v>
      </c>
      <c r="B11" s="10" t="s">
        <v>16</v>
      </c>
      <c r="C11" s="3">
        <v>337909.9</v>
      </c>
      <c r="D11" s="3">
        <v>46919.3</v>
      </c>
      <c r="E11" s="3">
        <v>13.9</v>
      </c>
      <c r="F11" s="3">
        <v>123468.8</v>
      </c>
      <c r="G11" s="3">
        <v>36.5</v>
      </c>
      <c r="H11" s="3">
        <v>167621.8</v>
      </c>
      <c r="I11" s="2">
        <v>49.6</v>
      </c>
    </row>
    <row r="12" spans="1:9" ht="12.75">
      <c r="A12" s="2">
        <v>6</v>
      </c>
      <c r="B12" s="10" t="s">
        <v>25</v>
      </c>
      <c r="C12" s="3">
        <v>952967.9</v>
      </c>
      <c r="D12" s="3">
        <v>134218.2</v>
      </c>
      <c r="E12" s="3">
        <v>14.3</v>
      </c>
      <c r="F12" s="3">
        <v>369824</v>
      </c>
      <c r="G12" s="3">
        <v>38.8</v>
      </c>
      <c r="H12" s="3">
        <v>447279.8</v>
      </c>
      <c r="I12" s="2">
        <v>46.9</v>
      </c>
    </row>
    <row r="13" spans="1:9" ht="28.5" customHeight="1">
      <c r="A13" s="3">
        <v>7</v>
      </c>
      <c r="B13" s="10" t="s">
        <v>17</v>
      </c>
      <c r="C13" s="3">
        <v>106846.3</v>
      </c>
      <c r="D13" s="3">
        <v>16026.9</v>
      </c>
      <c r="E13" s="3">
        <v>15</v>
      </c>
      <c r="F13" s="3">
        <v>44875.4</v>
      </c>
      <c r="G13" s="3">
        <v>42</v>
      </c>
      <c r="H13" s="3">
        <v>45943.9</v>
      </c>
      <c r="I13" s="2">
        <v>43</v>
      </c>
    </row>
    <row r="14" spans="1:9" ht="25.5">
      <c r="A14" s="2">
        <v>8</v>
      </c>
      <c r="B14" s="10" t="s">
        <v>18</v>
      </c>
      <c r="C14" s="3">
        <v>89038.4</v>
      </c>
      <c r="D14" s="3">
        <v>13355.8</v>
      </c>
      <c r="E14" s="3">
        <v>15</v>
      </c>
      <c r="F14" s="3">
        <v>37396</v>
      </c>
      <c r="G14" s="3">
        <v>42</v>
      </c>
      <c r="H14" s="3">
        <v>38286.5</v>
      </c>
      <c r="I14" s="2">
        <v>43</v>
      </c>
    </row>
    <row r="15" spans="1:9" ht="12.75">
      <c r="A15" s="3">
        <v>9</v>
      </c>
      <c r="B15" s="10" t="s">
        <v>19</v>
      </c>
      <c r="C15" s="3">
        <v>39572.6</v>
      </c>
      <c r="D15" s="3">
        <v>5935.9</v>
      </c>
      <c r="E15" s="3">
        <v>15</v>
      </c>
      <c r="F15" s="3">
        <v>16620.5</v>
      </c>
      <c r="G15" s="3">
        <v>42</v>
      </c>
      <c r="H15" s="3">
        <v>17016.2</v>
      </c>
      <c r="I15" s="2">
        <v>43</v>
      </c>
    </row>
    <row r="16" spans="1:9" ht="12.75">
      <c r="A16" s="2">
        <v>10</v>
      </c>
      <c r="B16" s="10" t="s">
        <v>20</v>
      </c>
      <c r="C16" s="3">
        <v>124653.9</v>
      </c>
      <c r="D16" s="3">
        <v>18698</v>
      </c>
      <c r="E16" s="3">
        <v>15</v>
      </c>
      <c r="F16" s="3">
        <v>52354.6</v>
      </c>
      <c r="G16" s="3">
        <v>42</v>
      </c>
      <c r="H16" s="3">
        <v>53601.2</v>
      </c>
      <c r="I16" s="2">
        <v>43</v>
      </c>
    </row>
    <row r="17" spans="1:9" ht="38.25">
      <c r="A17" s="3">
        <v>11</v>
      </c>
      <c r="B17" s="10" t="s">
        <v>21</v>
      </c>
      <c r="C17" s="3">
        <v>17807.6</v>
      </c>
      <c r="D17" s="3">
        <v>2671</v>
      </c>
      <c r="E17" s="3">
        <v>15</v>
      </c>
      <c r="F17" s="3">
        <v>7479</v>
      </c>
      <c r="G17" s="3">
        <v>42</v>
      </c>
      <c r="H17" s="3">
        <v>7657.3</v>
      </c>
      <c r="I17" s="2">
        <v>43</v>
      </c>
    </row>
    <row r="18" spans="1:9" ht="12.75">
      <c r="A18" s="2">
        <v>12</v>
      </c>
      <c r="B18" s="10" t="s">
        <v>22</v>
      </c>
      <c r="C18" s="3">
        <v>17807.6</v>
      </c>
      <c r="D18" s="3">
        <v>2671</v>
      </c>
      <c r="E18" s="3">
        <v>15</v>
      </c>
      <c r="F18" s="3">
        <v>7479</v>
      </c>
      <c r="G18" s="3">
        <v>42</v>
      </c>
      <c r="H18" s="3">
        <v>7657.3</v>
      </c>
      <c r="I18" s="2">
        <v>43</v>
      </c>
    </row>
    <row r="19" spans="1:9" ht="12.75">
      <c r="A19" s="3">
        <v>13</v>
      </c>
      <c r="B19" s="10" t="s">
        <v>23</v>
      </c>
      <c r="C19" s="3">
        <v>395726.5</v>
      </c>
      <c r="D19" s="3">
        <v>59358.9</v>
      </c>
      <c r="E19" s="3">
        <v>15</v>
      </c>
      <c r="F19" s="3">
        <v>166205</v>
      </c>
      <c r="G19" s="3">
        <v>42</v>
      </c>
      <c r="H19" s="3">
        <v>170162.4</v>
      </c>
      <c r="I19" s="2">
        <v>43</v>
      </c>
    </row>
    <row r="20" spans="1:9" ht="12.75">
      <c r="A20" s="2">
        <v>14</v>
      </c>
      <c r="B20" s="10" t="s">
        <v>24</v>
      </c>
      <c r="C20" s="3">
        <v>557241.3</v>
      </c>
      <c r="D20" s="3">
        <v>74859.3</v>
      </c>
      <c r="E20" s="3">
        <v>13.5</v>
      </c>
      <c r="F20" s="3">
        <v>203619</v>
      </c>
      <c r="G20" s="3">
        <v>36.7</v>
      </c>
      <c r="H20" s="3">
        <v>277117.4</v>
      </c>
      <c r="I20" s="2">
        <v>49.8</v>
      </c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>
        <v>0.7</v>
      </c>
      <c r="D23">
        <v>0.945</v>
      </c>
      <c r="E23">
        <v>1.35</v>
      </c>
      <c r="F23" s="1"/>
      <c r="G23" s="1"/>
      <c r="H23" s="1"/>
    </row>
    <row r="24" spans="2:8" ht="12.75">
      <c r="B24" s="1"/>
      <c r="C24">
        <v>198000</v>
      </c>
      <c r="D24">
        <v>625000</v>
      </c>
      <c r="E24">
        <v>612500</v>
      </c>
      <c r="F24" s="1"/>
      <c r="G24" s="1"/>
      <c r="H24" s="1"/>
    </row>
    <row r="25" spans="3:9" ht="12.75">
      <c r="C25">
        <f>C23*C24</f>
        <v>138600</v>
      </c>
      <c r="D25">
        <f>D23*D24</f>
        <v>590625</v>
      </c>
      <c r="E25">
        <f>E23*E24</f>
        <v>826875</v>
      </c>
      <c r="H25" s="31" t="s">
        <v>26</v>
      </c>
      <c r="I25" s="31"/>
    </row>
    <row r="26" spans="1:9" ht="12.75">
      <c r="A26" s="19" t="s">
        <v>0</v>
      </c>
      <c r="B26" s="19"/>
      <c r="C26" s="19"/>
      <c r="D26" s="19"/>
      <c r="E26" s="19"/>
      <c r="F26" s="19"/>
      <c r="G26" s="19"/>
      <c r="H26" s="19"/>
      <c r="I26" s="19"/>
    </row>
    <row r="27" spans="1:9" ht="13.5" thickBot="1">
      <c r="A27" s="7"/>
      <c r="B27" s="7"/>
      <c r="C27" s="7"/>
      <c r="D27" s="7"/>
      <c r="E27" s="7"/>
      <c r="F27" s="7"/>
      <c r="G27" s="7"/>
      <c r="H27" s="7"/>
      <c r="I27" s="7"/>
    </row>
    <row r="28" spans="1:9" ht="12.75" customHeight="1">
      <c r="A28" s="20" t="s">
        <v>4</v>
      </c>
      <c r="B28" s="23" t="s">
        <v>2</v>
      </c>
      <c r="C28" s="26" t="s">
        <v>3</v>
      </c>
      <c r="D28" s="23" t="s">
        <v>1</v>
      </c>
      <c r="E28" s="23"/>
      <c r="F28" s="23"/>
      <c r="G28" s="23"/>
      <c r="H28" s="23"/>
      <c r="I28" s="29"/>
    </row>
    <row r="29" spans="1:9" ht="12.75">
      <c r="A29" s="21"/>
      <c r="B29" s="24"/>
      <c r="C29" s="27"/>
      <c r="D29" s="24" t="s">
        <v>5</v>
      </c>
      <c r="E29" s="24"/>
      <c r="F29" s="24" t="s">
        <v>6</v>
      </c>
      <c r="G29" s="24"/>
      <c r="H29" s="24" t="s">
        <v>7</v>
      </c>
      <c r="I29" s="30"/>
    </row>
    <row r="30" spans="1:9" ht="51.75" thickBot="1">
      <c r="A30" s="22"/>
      <c r="B30" s="25"/>
      <c r="C30" s="28"/>
      <c r="D30" s="6" t="s">
        <v>8</v>
      </c>
      <c r="E30" s="6" t="s">
        <v>9</v>
      </c>
      <c r="F30" s="6" t="s">
        <v>8</v>
      </c>
      <c r="G30" s="6" t="s">
        <v>10</v>
      </c>
      <c r="H30" s="6" t="s">
        <v>8</v>
      </c>
      <c r="I30" s="8" t="s">
        <v>11</v>
      </c>
    </row>
    <row r="31" spans="1:11" ht="25.5">
      <c r="A31" s="16">
        <v>1</v>
      </c>
      <c r="B31" s="9" t="s">
        <v>12</v>
      </c>
      <c r="C31" s="11">
        <v>1550340</v>
      </c>
      <c r="D31" s="5">
        <f>C23*C24</f>
        <v>138600</v>
      </c>
      <c r="E31" s="13">
        <f aca="true" t="shared" si="0" ref="E31:E36">D31/C31*100</f>
        <v>8.939974457215836</v>
      </c>
      <c r="F31" s="5">
        <f>D23*D24</f>
        <v>590625</v>
      </c>
      <c r="G31" s="4">
        <f aca="true" t="shared" si="1" ref="G31:G36">F31/C31*100</f>
        <v>38.0964820619993</v>
      </c>
      <c r="H31" s="5">
        <f>E23*E24</f>
        <v>826875</v>
      </c>
      <c r="I31" s="5">
        <f aca="true" t="shared" si="2" ref="I31:I36">H31/C31*100</f>
        <v>53.33507488679903</v>
      </c>
      <c r="J31" s="15"/>
      <c r="K31">
        <f>42262.56+203679+143749</f>
        <v>389690.56</v>
      </c>
    </row>
    <row r="32" spans="1:11" ht="25.5">
      <c r="A32" s="17">
        <v>2</v>
      </c>
      <c r="B32" s="10" t="s">
        <v>13</v>
      </c>
      <c r="C32" s="10">
        <v>384261</v>
      </c>
      <c r="D32" s="3">
        <f>32262.56*C23</f>
        <v>22583.792</v>
      </c>
      <c r="E32" s="13">
        <f t="shared" si="0"/>
        <v>5.877201173160951</v>
      </c>
      <c r="F32" s="3">
        <f>190679*D23</f>
        <v>180191.655</v>
      </c>
      <c r="G32" s="4">
        <f t="shared" si="1"/>
        <v>46.89303754479378</v>
      </c>
      <c r="H32" s="3">
        <f>133749*E23</f>
        <v>180561.15000000002</v>
      </c>
      <c r="I32" s="5">
        <f t="shared" si="2"/>
        <v>46.989194844129386</v>
      </c>
      <c r="J32" s="14">
        <f>E32+G32+I32</f>
        <v>99.75943356208411</v>
      </c>
      <c r="K32">
        <f>D32+F32+H32</f>
        <v>383336.597</v>
      </c>
    </row>
    <row r="33" spans="1:11" ht="12.75">
      <c r="A33" s="18">
        <v>3</v>
      </c>
      <c r="B33" s="10" t="s">
        <v>14</v>
      </c>
      <c r="C33" s="10">
        <v>49466.1</v>
      </c>
      <c r="D33" s="3">
        <f>0.7*5811.1</f>
        <v>4067.77</v>
      </c>
      <c r="E33" s="13">
        <f t="shared" si="0"/>
        <v>8.223348919765254</v>
      </c>
      <c r="F33" s="3">
        <f>0.945*20482</f>
        <v>19355.489999999998</v>
      </c>
      <c r="G33" s="4">
        <f t="shared" si="1"/>
        <v>39.12879729754316</v>
      </c>
      <c r="H33" s="3">
        <f>1.35*19508.8</f>
        <v>26336.88</v>
      </c>
      <c r="I33" s="5">
        <f t="shared" si="2"/>
        <v>53.242281077343875</v>
      </c>
      <c r="J33" s="14">
        <f>E33+G33+I33</f>
        <v>100.59442729465229</v>
      </c>
      <c r="K33">
        <f>D33+F33+H33</f>
        <v>49760.14</v>
      </c>
    </row>
    <row r="34" spans="1:11" ht="12.75">
      <c r="A34" s="17">
        <v>4</v>
      </c>
      <c r="B34" s="10" t="s">
        <v>15</v>
      </c>
      <c r="C34" s="10">
        <v>1116612.9</v>
      </c>
      <c r="D34" s="3">
        <f>D31-D32-D33</f>
        <v>111948.438</v>
      </c>
      <c r="E34" s="13">
        <f t="shared" si="0"/>
        <v>10.025715984474118</v>
      </c>
      <c r="F34" s="3">
        <f>F31-F32-F33</f>
        <v>391077.855</v>
      </c>
      <c r="G34" s="4">
        <f t="shared" si="1"/>
        <v>35.0235838221106</v>
      </c>
      <c r="H34" s="3">
        <f>H31-H32-H33</f>
        <v>619976.97</v>
      </c>
      <c r="I34" s="5">
        <f t="shared" si="2"/>
        <v>55.52299906261159</v>
      </c>
      <c r="J34" s="14">
        <f>E34+G34+I34</f>
        <v>100.57229886919632</v>
      </c>
      <c r="K34">
        <f>D34+F34+H34</f>
        <v>1123003.2629999998</v>
      </c>
    </row>
    <row r="35" spans="1:10" ht="38.25">
      <c r="A35" s="18">
        <v>5</v>
      </c>
      <c r="B35" s="10" t="s">
        <v>16</v>
      </c>
      <c r="C35" s="10">
        <v>300760.3</v>
      </c>
      <c r="D35" s="3">
        <f>0.7*39973.3</f>
        <v>27981.31</v>
      </c>
      <c r="E35" s="13">
        <f t="shared" si="0"/>
        <v>9.303525099556026</v>
      </c>
      <c r="F35" s="3">
        <f>0.945*114268</f>
        <v>107983.26</v>
      </c>
      <c r="G35" s="4">
        <f t="shared" si="1"/>
        <v>35.90342874375374</v>
      </c>
      <c r="H35" s="3">
        <f>1.35*124240</f>
        <v>167724</v>
      </c>
      <c r="I35" s="5">
        <f t="shared" si="2"/>
        <v>55.76666867269384</v>
      </c>
      <c r="J35" s="14">
        <f>E35+G35+I35</f>
        <v>100.97362251600362</v>
      </c>
    </row>
    <row r="36" spans="1:10" ht="12.75">
      <c r="A36" s="17">
        <v>6</v>
      </c>
      <c r="B36" s="10" t="s">
        <v>25</v>
      </c>
      <c r="C36" s="10">
        <v>815852.7</v>
      </c>
      <c r="D36" s="3">
        <f>D34-D35</f>
        <v>83967.128</v>
      </c>
      <c r="E36" s="13">
        <f t="shared" si="0"/>
        <v>10.291947063483397</v>
      </c>
      <c r="F36" s="3">
        <f>F34-F35</f>
        <v>283094.595</v>
      </c>
      <c r="G36" s="4">
        <f t="shared" si="1"/>
        <v>34.69922879460962</v>
      </c>
      <c r="H36" s="3">
        <f>H34-H35</f>
        <v>452252.97</v>
      </c>
      <c r="I36" s="5">
        <f t="shared" si="2"/>
        <v>55.433164589637315</v>
      </c>
      <c r="J36" s="14">
        <f>E36+G36+I36</f>
        <v>100.42434044773033</v>
      </c>
    </row>
    <row r="37" spans="1:9" ht="28.5" customHeight="1">
      <c r="A37" s="18">
        <v>7</v>
      </c>
      <c r="B37" s="10" t="s">
        <v>17</v>
      </c>
      <c r="C37" s="10">
        <v>86689.3</v>
      </c>
      <c r="D37" s="3">
        <f>C37*E37/100</f>
        <v>8668.93</v>
      </c>
      <c r="E37" s="3">
        <v>10</v>
      </c>
      <c r="F37" s="3">
        <f>C37*G37/100</f>
        <v>34675.72</v>
      </c>
      <c r="G37" s="3">
        <v>40</v>
      </c>
      <c r="H37" s="3">
        <f>C37*I37/100</f>
        <v>43344.65</v>
      </c>
      <c r="I37" s="2">
        <v>50</v>
      </c>
    </row>
    <row r="38" spans="1:9" ht="25.5">
      <c r="A38" s="17">
        <v>8</v>
      </c>
      <c r="B38" s="10" t="s">
        <v>18</v>
      </c>
      <c r="C38" s="10">
        <v>72241.1</v>
      </c>
      <c r="D38" s="3">
        <f aca="true" t="shared" si="3" ref="D38:D43">C38*E38/100</f>
        <v>7224.11</v>
      </c>
      <c r="E38" s="3">
        <v>10</v>
      </c>
      <c r="F38" s="3">
        <f aca="true" t="shared" si="4" ref="F38:F43">C38*G38/100</f>
        <v>28896.44</v>
      </c>
      <c r="G38" s="3">
        <v>40</v>
      </c>
      <c r="H38" s="3">
        <f aca="true" t="shared" si="5" ref="H38:H43">C38*I38/100</f>
        <v>36120.55</v>
      </c>
      <c r="I38" s="2">
        <v>50</v>
      </c>
    </row>
    <row r="39" spans="1:9" ht="12.75">
      <c r="A39" s="18">
        <v>9</v>
      </c>
      <c r="B39" s="10" t="s">
        <v>19</v>
      </c>
      <c r="C39" s="10">
        <v>34675.7</v>
      </c>
      <c r="D39" s="3">
        <f t="shared" si="3"/>
        <v>3467.57</v>
      </c>
      <c r="E39" s="3">
        <v>10</v>
      </c>
      <c r="F39" s="3">
        <f t="shared" si="4"/>
        <v>13870.28</v>
      </c>
      <c r="G39" s="3">
        <v>40</v>
      </c>
      <c r="H39" s="3">
        <f t="shared" si="5"/>
        <v>17337.85</v>
      </c>
      <c r="I39" s="2">
        <v>50</v>
      </c>
    </row>
    <row r="40" spans="1:9" ht="12.75">
      <c r="A40" s="17">
        <v>10</v>
      </c>
      <c r="B40" s="10" t="s">
        <v>20</v>
      </c>
      <c r="C40" s="10">
        <v>101137.6</v>
      </c>
      <c r="D40" s="3">
        <f t="shared" si="3"/>
        <v>10113.76</v>
      </c>
      <c r="E40" s="3">
        <v>10</v>
      </c>
      <c r="F40" s="3">
        <f t="shared" si="4"/>
        <v>40455.04</v>
      </c>
      <c r="G40" s="3">
        <v>40</v>
      </c>
      <c r="H40" s="3">
        <f t="shared" si="5"/>
        <v>50568.8</v>
      </c>
      <c r="I40" s="2">
        <v>50</v>
      </c>
    </row>
    <row r="41" spans="1:9" ht="38.25">
      <c r="A41" s="18">
        <v>11</v>
      </c>
      <c r="B41" s="10" t="s">
        <v>21</v>
      </c>
      <c r="C41" s="10">
        <v>14448.2</v>
      </c>
      <c r="D41" s="3">
        <f t="shared" si="3"/>
        <v>1444.82</v>
      </c>
      <c r="E41" s="3">
        <v>10</v>
      </c>
      <c r="F41" s="3">
        <f t="shared" si="4"/>
        <v>5779.28</v>
      </c>
      <c r="G41" s="3">
        <v>40</v>
      </c>
      <c r="H41" s="3">
        <f t="shared" si="5"/>
        <v>7224.1</v>
      </c>
      <c r="I41" s="2">
        <v>50</v>
      </c>
    </row>
    <row r="42" spans="1:9" ht="12.75">
      <c r="A42" s="17">
        <v>12</v>
      </c>
      <c r="B42" s="10" t="s">
        <v>22</v>
      </c>
      <c r="C42" s="10">
        <v>14448.2</v>
      </c>
      <c r="D42" s="3">
        <f t="shared" si="3"/>
        <v>1444.82</v>
      </c>
      <c r="E42" s="3">
        <v>10</v>
      </c>
      <c r="F42" s="3">
        <f t="shared" si="4"/>
        <v>5779.28</v>
      </c>
      <c r="G42" s="3">
        <v>40</v>
      </c>
      <c r="H42" s="3">
        <f t="shared" si="5"/>
        <v>7224.1</v>
      </c>
      <c r="I42" s="2">
        <v>50</v>
      </c>
    </row>
    <row r="43" spans="1:9" ht="12.75">
      <c r="A43" s="18">
        <v>13</v>
      </c>
      <c r="B43" s="10" t="s">
        <v>23</v>
      </c>
      <c r="C43" s="10">
        <v>323640.2</v>
      </c>
      <c r="D43" s="3">
        <f t="shared" si="3"/>
        <v>32364.02</v>
      </c>
      <c r="E43" s="3">
        <v>10</v>
      </c>
      <c r="F43" s="3">
        <f t="shared" si="4"/>
        <v>129456.08</v>
      </c>
      <c r="G43" s="3">
        <v>40</v>
      </c>
      <c r="H43" s="3">
        <f t="shared" si="5"/>
        <v>161820.1</v>
      </c>
      <c r="I43" s="2">
        <v>50</v>
      </c>
    </row>
    <row r="44" spans="1:9" ht="12.75">
      <c r="A44" s="17">
        <v>14</v>
      </c>
      <c r="B44" s="10" t="s">
        <v>24</v>
      </c>
      <c r="C44" s="10">
        <v>492212.5</v>
      </c>
      <c r="D44" s="3">
        <f>D36-D43</f>
        <v>51603.10799999999</v>
      </c>
      <c r="E44" s="3">
        <f>D44/C44*100</f>
        <v>10.483908474490184</v>
      </c>
      <c r="F44" s="3">
        <f>F36-F43</f>
        <v>153638.51499999996</v>
      </c>
      <c r="G44" s="3">
        <f>F44/C44*100</f>
        <v>31.213858851613878</v>
      </c>
      <c r="H44" s="3">
        <f>H36-H43</f>
        <v>290432.87</v>
      </c>
      <c r="I44" s="2">
        <f>H44/C44*100</f>
        <v>59.005586001980845</v>
      </c>
    </row>
  </sheetData>
  <mergeCells count="18">
    <mergeCell ref="H25:I25"/>
    <mergeCell ref="H1:I1"/>
    <mergeCell ref="D4:I4"/>
    <mergeCell ref="A2:I2"/>
    <mergeCell ref="D5:E5"/>
    <mergeCell ref="F5:G5"/>
    <mergeCell ref="H5:I5"/>
    <mergeCell ref="B4:B6"/>
    <mergeCell ref="A4:A6"/>
    <mergeCell ref="C4:C6"/>
    <mergeCell ref="A26:I26"/>
    <mergeCell ref="A28:A30"/>
    <mergeCell ref="B28:B30"/>
    <mergeCell ref="C28:C30"/>
    <mergeCell ref="D28:I28"/>
    <mergeCell ref="D29:E29"/>
    <mergeCell ref="F29:G29"/>
    <mergeCell ref="H29:I2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:C3"/>
    </sheetView>
  </sheetViews>
  <sheetFormatPr defaultColWidth="9.00390625" defaultRowHeight="12.75"/>
  <sheetData>
    <row r="1" spans="1:3" ht="12.75">
      <c r="A1">
        <v>0.7</v>
      </c>
      <c r="B1">
        <v>0.945</v>
      </c>
      <c r="C1">
        <v>1.35</v>
      </c>
    </row>
    <row r="2" spans="1:3" ht="12.75">
      <c r="A2">
        <v>198000</v>
      </c>
      <c r="B2">
        <v>625000</v>
      </c>
      <c r="C2">
        <v>612500</v>
      </c>
    </row>
    <row r="3" spans="1:4" ht="12.75">
      <c r="A3">
        <f>A1*A2</f>
        <v>138600</v>
      </c>
      <c r="B3">
        <f>B1*B2</f>
        <v>590625</v>
      </c>
      <c r="C3">
        <f>C1*C2</f>
        <v>826875</v>
      </c>
      <c r="D3" s="12">
        <f>SUM(A3:C3)</f>
        <v>1556100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Сопин А.М.</dc:creator>
  <cp:keywords/>
  <dc:description/>
  <cp:lastModifiedBy>Илюшенька -- золтце</cp:lastModifiedBy>
  <cp:lastPrinted>2001-05-29T18:48:53Z</cp:lastPrinted>
  <dcterms:created xsi:type="dcterms:W3CDTF">2001-05-15T20:48:33Z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