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371" windowWidth="11340" windowHeight="6285" tabRatio="691" firstSheet="5" activeTab="5"/>
  </bookViews>
  <sheets>
    <sheet name="затраты" sheetId="1" r:id="rId1"/>
    <sheet name="сч.20" sheetId="2" r:id="rId2"/>
    <sheet name="сч.26" sheetId="3" r:id="rId3"/>
    <sheet name="сч.44" sheetId="4" r:id="rId4"/>
    <sheet name="сч.50" sheetId="5" r:id="rId5"/>
    <sheet name="сч.51" sheetId="6" r:id="rId6"/>
    <sheet name="сч.60" sheetId="7" r:id="rId7"/>
    <sheet name="сч.62" sheetId="8" r:id="rId8"/>
    <sheet name="сч.68" sheetId="9" r:id="rId9"/>
    <sheet name="сч.69" sheetId="10" r:id="rId10"/>
    <sheet name="зп" sheetId="11" r:id="rId11"/>
    <sheet name="сч.70" sheetId="12" r:id="rId12"/>
    <sheet name="сч.71" sheetId="13" r:id="rId13"/>
    <sheet name="сч.90" sheetId="14" r:id="rId14"/>
    <sheet name="прибыль" sheetId="15" r:id="rId15"/>
    <sheet name="шахм" sheetId="16" r:id="rId16"/>
    <sheet name="обор.вед" sheetId="17" r:id="rId17"/>
  </sheets>
  <definedNames/>
  <calcPr fullCalcOnLoad="1"/>
</workbook>
</file>

<file path=xl/sharedStrings.xml><?xml version="1.0" encoding="utf-8"?>
<sst xmlns="http://schemas.openxmlformats.org/spreadsheetml/2006/main" count="488" uniqueCount="294">
  <si>
    <t>№ заказа</t>
  </si>
  <si>
    <t>Готовность на 1.07</t>
  </si>
  <si>
    <t>Начисления</t>
  </si>
  <si>
    <t>№ п/п</t>
  </si>
  <si>
    <t>Итого</t>
  </si>
  <si>
    <t>отгрузка</t>
  </si>
  <si>
    <t>остатки ГП</t>
  </si>
  <si>
    <t>НЗП</t>
  </si>
  <si>
    <t>метал.изд</t>
  </si>
  <si>
    <t>очиститель</t>
  </si>
  <si>
    <t>краситель</t>
  </si>
  <si>
    <t>Итого МЗ</t>
  </si>
  <si>
    <t>вспом.</t>
  </si>
  <si>
    <t>З/П</t>
  </si>
  <si>
    <t>с.с.</t>
  </si>
  <si>
    <t>п.ф.</t>
  </si>
  <si>
    <t>м.с.</t>
  </si>
  <si>
    <t>нес</t>
  </si>
  <si>
    <t>итог</t>
  </si>
  <si>
    <t>Ост. НЗП на 1.04</t>
  </si>
  <si>
    <t>Итого затр.</t>
  </si>
  <si>
    <t>Остатки ГП на 1.07</t>
  </si>
  <si>
    <t>Остатки НЗП на 1.07</t>
  </si>
  <si>
    <t>ФИО</t>
  </si>
  <si>
    <t>Всего</t>
  </si>
  <si>
    <t>НДФЛ</t>
  </si>
  <si>
    <t>Иванов И.И.</t>
  </si>
  <si>
    <t>Петров В.С.</t>
  </si>
  <si>
    <t>Сидорова Г.Л.</t>
  </si>
  <si>
    <t>Власов Д.Н.</t>
  </si>
  <si>
    <t>Бодров Г.А.</t>
  </si>
  <si>
    <t>Сахаров Р.Д.</t>
  </si>
  <si>
    <t>Кладов Ю.М.</t>
  </si>
  <si>
    <t>Бертов И.Т.</t>
  </si>
  <si>
    <t>Жгутов Б.Ю.</t>
  </si>
  <si>
    <t>1+1</t>
  </si>
  <si>
    <t>Начислено за месяц</t>
  </si>
  <si>
    <t>Дебет</t>
  </si>
  <si>
    <t>счета</t>
  </si>
  <si>
    <t>Сумма льгот</t>
  </si>
  <si>
    <t>по НДФЛ</t>
  </si>
  <si>
    <t>Страхов.</t>
  </si>
  <si>
    <t>Ссуда</t>
  </si>
  <si>
    <t>Алим.</t>
  </si>
  <si>
    <t>Профс.</t>
  </si>
  <si>
    <t>Прядова И.С.</t>
  </si>
  <si>
    <t>Заработ.</t>
  </si>
  <si>
    <t xml:space="preserve"> </t>
  </si>
  <si>
    <t>месяц</t>
  </si>
  <si>
    <t>Остаток нач. мес.</t>
  </si>
  <si>
    <t xml:space="preserve">Обороты по Кт 70 </t>
  </si>
  <si>
    <t>всего по к-ту</t>
  </si>
  <si>
    <t xml:space="preserve">     Обороты по Дт 70</t>
  </si>
  <si>
    <t>остаток кон. мес.</t>
  </si>
  <si>
    <t>Кол-во детей</t>
  </si>
  <si>
    <t>Ведомость начислений и удержаний по оплате труда за апрель</t>
  </si>
  <si>
    <t>Сумма к выдаче</t>
  </si>
  <si>
    <t xml:space="preserve">          Удержано за апрель </t>
  </si>
  <si>
    <t>Ведомость начислений и удержаний по оплате труда за май</t>
  </si>
  <si>
    <t>Премия</t>
  </si>
  <si>
    <t>Ведомость начислений и удержаний по оплате труда за июнь</t>
  </si>
  <si>
    <t>Сумма льгот по НДФЛ</t>
  </si>
  <si>
    <t>всего по Дт</t>
  </si>
  <si>
    <t xml:space="preserve">                  Оборотная ведомость по сч.70 за квартал</t>
  </si>
  <si>
    <t>Должность</t>
  </si>
  <si>
    <t>Директор</t>
  </si>
  <si>
    <t>Гл.бухгал</t>
  </si>
  <si>
    <t>Дт</t>
  </si>
  <si>
    <t>Кт</t>
  </si>
  <si>
    <t>Выдано под отчет</t>
  </si>
  <si>
    <t>Дата</t>
  </si>
  <si>
    <t>Сч.</t>
  </si>
  <si>
    <t>Сумма</t>
  </si>
  <si>
    <t xml:space="preserve">Сумма </t>
  </si>
  <si>
    <t>Израсходовано из подотчетных сумм</t>
  </si>
  <si>
    <t>По представл. отчету</t>
  </si>
  <si>
    <t>С К-та сч.71 в Дт счетов</t>
  </si>
  <si>
    <t xml:space="preserve">Остаток на кон. пер. </t>
  </si>
  <si>
    <t>Инж.по сбыту</t>
  </si>
  <si>
    <t xml:space="preserve">                         Журнал-ордер №7 по сч.71 "Расчеты с подотчетными лицами"</t>
  </si>
  <si>
    <t>13.04.</t>
  </si>
  <si>
    <t>№а.о.</t>
  </si>
  <si>
    <t>Выдано в возмещ перерасхода</t>
  </si>
  <si>
    <t>Возвращено неизрасход.сумм</t>
  </si>
  <si>
    <t>Остаток на нач. пер.</t>
  </si>
  <si>
    <r>
      <t xml:space="preserve">       </t>
    </r>
    <r>
      <rPr>
        <b/>
        <sz val="12"/>
        <rFont val="Arial Cyr"/>
        <family val="2"/>
      </rPr>
      <t>Журнал-ордер №6 счет 60 "Расчеты с поставщиками"</t>
    </r>
  </si>
  <si>
    <t>С-до начальное</t>
  </si>
  <si>
    <t>С Кт 60  в дебет счетов</t>
  </si>
  <si>
    <t>10</t>
  </si>
  <si>
    <t>26</t>
  </si>
  <si>
    <t>Всего по Кт</t>
  </si>
  <si>
    <t>Оплата Дт 60</t>
  </si>
  <si>
    <t>С-до конеч.</t>
  </si>
  <si>
    <t>НДС к вычету</t>
  </si>
  <si>
    <t>Поставщик</t>
  </si>
  <si>
    <t>"Комета"</t>
  </si>
  <si>
    <t>"Полет"</t>
  </si>
  <si>
    <t>"Салют"</t>
  </si>
  <si>
    <t>"Корона"</t>
  </si>
  <si>
    <t>Пр.Иванов</t>
  </si>
  <si>
    <t>Астра</t>
  </si>
  <si>
    <t>Витон</t>
  </si>
  <si>
    <t>Пр.Николаев</t>
  </si>
  <si>
    <t>"Теплосеть"</t>
  </si>
  <si>
    <t>"Электросеть"</t>
  </si>
  <si>
    <t>"Электросвязь"</t>
  </si>
  <si>
    <t>"Автохозяйства"</t>
  </si>
  <si>
    <t>"Ремонтник"</t>
  </si>
  <si>
    <t xml:space="preserve">                                                              Счет 62</t>
  </si>
  <si>
    <t>Субсчет 62.1 "Расчеты с покупателями (за отгруженные ТМЦ)"</t>
  </si>
  <si>
    <t>Покупатель</t>
  </si>
  <si>
    <t>Сальдо начальн</t>
  </si>
  <si>
    <t>Отгрузка Дт 62.1</t>
  </si>
  <si>
    <t>ТМЦ</t>
  </si>
  <si>
    <t>НДС</t>
  </si>
  <si>
    <t>Оплаченная продажа Кт 62.1</t>
  </si>
  <si>
    <t>Дт 62.2</t>
  </si>
  <si>
    <t>Дт 60</t>
  </si>
  <si>
    <t xml:space="preserve">Сальдо конечное </t>
  </si>
  <si>
    <t>НДС по реализации</t>
  </si>
  <si>
    <t>"Алеон"</t>
  </si>
  <si>
    <t>"Темп"</t>
  </si>
  <si>
    <t>"Аксион"</t>
  </si>
  <si>
    <t>"Исток"</t>
  </si>
  <si>
    <t>"Астра"</t>
  </si>
  <si>
    <t>"Веста"</t>
  </si>
  <si>
    <t>"Витон"</t>
  </si>
  <si>
    <t>Субсчет 62.2 "Расчеты с покупателями (по полученным авансам)"</t>
  </si>
  <si>
    <t>Баланс.</t>
  </si>
  <si>
    <t>Аналит.</t>
  </si>
  <si>
    <t>Оборот по дебету</t>
  </si>
  <si>
    <t xml:space="preserve">Кт 62.1 </t>
  </si>
  <si>
    <t>Кт 68</t>
  </si>
  <si>
    <t>Оборот по кредиту</t>
  </si>
  <si>
    <t>Дт 51</t>
  </si>
  <si>
    <t>Дт 68</t>
  </si>
  <si>
    <t>Сальдо конечн</t>
  </si>
  <si>
    <t>Сальдо начал</t>
  </si>
  <si>
    <t xml:space="preserve">                                                       Таблица затрат на заказы</t>
  </si>
  <si>
    <t>С/С ГП</t>
  </si>
  <si>
    <t>С/С отгруж. прод.</t>
  </si>
  <si>
    <t xml:space="preserve">Фонд з/п = 3*(3000+2000*3+1000*2)+3000+3*1000+2*300=39600. Данную з/п распределяем по заказам 21, 22, 24, 25, 27-30. </t>
  </si>
  <si>
    <t>Их общая стоимость = 52000+92000+152000+42000+172000+77000+87000+9000=773000 рублей</t>
  </si>
  <si>
    <t>З/п, приходящаяся на эти заказы =39600-2000-3200-8300-4000-3100-3900=15100</t>
  </si>
  <si>
    <t>Коэффициент пропорциональности К=15100/773000=0,02.</t>
  </si>
  <si>
    <t xml:space="preserve">Себестоимость готовой продукции списывается проводкой Дт43 Кт 20   297726 </t>
  </si>
  <si>
    <t xml:space="preserve">Себестоимость отгруженной продукции списывается проводкой Дт90 Кт 43   226921 </t>
  </si>
  <si>
    <t>От кого, за что</t>
  </si>
  <si>
    <t>62.1</t>
  </si>
  <si>
    <t>62.2</t>
  </si>
  <si>
    <t>Журнал-ордер №1 кредит 50 "Касса"</t>
  </si>
  <si>
    <t>Кому, за что</t>
  </si>
  <si>
    <t>В том числе дебит счетов</t>
  </si>
  <si>
    <r>
      <t xml:space="preserve">                                   </t>
    </r>
    <r>
      <rPr>
        <sz val="14"/>
        <rFont val="Arial Cyr"/>
        <family val="2"/>
      </rPr>
      <t>Журнал-ордер №2 Кредит 51 "Расчетный счет"</t>
    </r>
  </si>
  <si>
    <t xml:space="preserve">Итого </t>
  </si>
  <si>
    <t>Проценты по долгосрочному кредиту</t>
  </si>
  <si>
    <t>Сборы на содерж. образоват.учр.</t>
  </si>
  <si>
    <t>Сбор на содерж.муницип. милиции</t>
  </si>
  <si>
    <t>Подоходный налог с офиц. лиц</t>
  </si>
  <si>
    <t>В касссу</t>
  </si>
  <si>
    <t>Налог на имущество</t>
  </si>
  <si>
    <t>Налог на прибыль</t>
  </si>
  <si>
    <t>Проценты по краткосрочн. кредиту</t>
  </si>
  <si>
    <t>За услуги банка</t>
  </si>
  <si>
    <t>"Электросеть" (эл-во)</t>
  </si>
  <si>
    <t>"Электросвязь" (телефон)</t>
  </si>
  <si>
    <t>Поставщику "Комета"</t>
  </si>
  <si>
    <t>Поставщику "Полет"</t>
  </si>
  <si>
    <t>Поставщику Пр. Иванов</t>
  </si>
  <si>
    <t>Земельный налог</t>
  </si>
  <si>
    <t>В кассу на выдачу з/п</t>
  </si>
  <si>
    <t xml:space="preserve">Всего </t>
  </si>
  <si>
    <t>В т.ч. Кт сч</t>
  </si>
  <si>
    <t>остаток на 1.04 =12500</t>
  </si>
  <si>
    <r>
      <t xml:space="preserve">                                        </t>
    </r>
    <r>
      <rPr>
        <sz val="14"/>
        <rFont val="Arial Cyr"/>
        <family val="2"/>
      </rPr>
      <t>Ведомость №2 Дебит 51 "Расчетный счет"</t>
    </r>
  </si>
  <si>
    <r>
      <t xml:space="preserve">                                    </t>
    </r>
    <r>
      <rPr>
        <b/>
        <sz val="10"/>
        <rFont val="Arial Cyr"/>
        <family val="2"/>
      </rPr>
      <t xml:space="preserve">    </t>
    </r>
    <r>
      <rPr>
        <b/>
        <sz val="12"/>
        <rFont val="Arial Cyr"/>
        <family val="2"/>
      </rPr>
      <t>Затраты Дт сч. 26</t>
    </r>
  </si>
  <si>
    <t xml:space="preserve">Наименование затрат </t>
  </si>
  <si>
    <t>Кт счета</t>
  </si>
  <si>
    <t>Материалы(бензин)</t>
  </si>
  <si>
    <t>З/п персонала управления</t>
  </si>
  <si>
    <t xml:space="preserve">Услуги сторонних организаций </t>
  </si>
  <si>
    <t>Командир. и хоз. расх.</t>
  </si>
  <si>
    <t>Амортизация осн. ср-в</t>
  </si>
  <si>
    <t>здание</t>
  </si>
  <si>
    <t>оборудование</t>
  </si>
  <si>
    <t xml:space="preserve">автомашина </t>
  </si>
  <si>
    <t>компьютер</t>
  </si>
  <si>
    <t>комплект мебели</t>
  </si>
  <si>
    <t>силовая установка</t>
  </si>
  <si>
    <t>Списание инструментов</t>
  </si>
  <si>
    <t>Налог с владельцев трансп. ср-в</t>
  </si>
  <si>
    <t>Налог на пользоват-й автодорог</t>
  </si>
  <si>
    <t xml:space="preserve">                            Итого</t>
  </si>
  <si>
    <t>ЕСН</t>
  </si>
  <si>
    <t>Счет 44 "Комммерческие расходы"</t>
  </si>
  <si>
    <t xml:space="preserve">        Затраты Дт сч.44</t>
  </si>
  <si>
    <t xml:space="preserve">Наименование </t>
  </si>
  <si>
    <t>Материалы (бензин)</t>
  </si>
  <si>
    <t>Зароботная плата</t>
  </si>
  <si>
    <t xml:space="preserve">Хоз. расходы </t>
  </si>
  <si>
    <t>Списание затрат со сч. 44   Дт90 Кт44   16848,00р</t>
  </si>
  <si>
    <r>
      <t xml:space="preserve">                  </t>
    </r>
    <r>
      <rPr>
        <b/>
        <sz val="12"/>
        <rFont val="Arial Cyr"/>
        <family val="2"/>
      </rPr>
      <t>Расчеты по налогам и сборам сч.68</t>
    </r>
  </si>
  <si>
    <t>Наименование налога</t>
  </si>
  <si>
    <t>Остаток на 1.04</t>
  </si>
  <si>
    <t>Начисление в Дт счетов</t>
  </si>
  <si>
    <t>Платеж с Кт счетов</t>
  </si>
  <si>
    <t>Остаток на 31.06</t>
  </si>
  <si>
    <t xml:space="preserve"> на прибыль</t>
  </si>
  <si>
    <t>на имущество</t>
  </si>
  <si>
    <t>на содерж. мун.милиции</t>
  </si>
  <si>
    <t>на пользователей автодорог</t>
  </si>
  <si>
    <t>с влад. автотранспортн. ср-в</t>
  </si>
  <si>
    <t>на землю</t>
  </si>
  <si>
    <t>сбор на содержание образовательных учрежд.</t>
  </si>
  <si>
    <t>на содерж. жилищ. фонда</t>
  </si>
  <si>
    <t xml:space="preserve">                  Счет 69 "Расчеты по социальному обеспечению"</t>
  </si>
  <si>
    <t>Налог</t>
  </si>
  <si>
    <t>начислено в Дт счетов</t>
  </si>
  <si>
    <t>всего</t>
  </si>
  <si>
    <t>остаток на 31.06</t>
  </si>
  <si>
    <t>В фонд соц. страх.</t>
  </si>
  <si>
    <t>В фонд соц. страх.от несчастн. случаев на пр-ве</t>
  </si>
  <si>
    <t>В пенсионный фонд</t>
  </si>
  <si>
    <t>В фонд мед. страх.</t>
  </si>
  <si>
    <t>В фонд занятости</t>
  </si>
  <si>
    <t xml:space="preserve">                            Сч. 20 "Основное производство"</t>
  </si>
  <si>
    <t xml:space="preserve">            Затраты Дт сч.20</t>
  </si>
  <si>
    <t>Наименование затрат</t>
  </si>
  <si>
    <t>Заработная плата</t>
  </si>
  <si>
    <t>Взносы на соц. страх.</t>
  </si>
  <si>
    <t>Материалы</t>
  </si>
  <si>
    <t>Списание затрат со счета 20      Дт43 Кт20    300060,40</t>
  </si>
  <si>
    <t>Дт сч</t>
  </si>
  <si>
    <t xml:space="preserve">                                                   Шахматная ведомость</t>
  </si>
  <si>
    <t>Выдана з/п за апрель</t>
  </si>
  <si>
    <t>Выдано в подотчет</t>
  </si>
  <si>
    <t>Выдана з/п за май</t>
  </si>
  <si>
    <t>Выдана з/п за июнь</t>
  </si>
  <si>
    <t>с р/с на выдачу з/п</t>
  </si>
  <si>
    <t xml:space="preserve">с р/с </t>
  </si>
  <si>
    <t>с р/с</t>
  </si>
  <si>
    <t>В т.ч. Кт счетов</t>
  </si>
  <si>
    <t xml:space="preserve">                    Ведомость № 1 дебит 50 "Касса"</t>
  </si>
  <si>
    <t>остаток на 1.04  1560р.</t>
  </si>
  <si>
    <t xml:space="preserve">                                    Счет 90 "Продажи"</t>
  </si>
  <si>
    <t>Затраты Дт 90 в Кт счетов</t>
  </si>
  <si>
    <t>Выручка</t>
  </si>
  <si>
    <t>Дт 62.1</t>
  </si>
  <si>
    <t>Расчет налога на прибыль</t>
  </si>
  <si>
    <t>Показатели хозяйственной деятельности</t>
  </si>
  <si>
    <t>I квартал</t>
  </si>
  <si>
    <t>II квартал</t>
  </si>
  <si>
    <t>полугодие</t>
  </si>
  <si>
    <t>отгруженная продукция без НДС</t>
  </si>
  <si>
    <t>себестоимость отгруженной продукции</t>
  </si>
  <si>
    <t>управленческие расходы</t>
  </si>
  <si>
    <t>коммерческие расходы</t>
  </si>
  <si>
    <t>прибыль от реализации отгруженной продукции</t>
  </si>
  <si>
    <t>прочие расходы</t>
  </si>
  <si>
    <t>прочие доходы</t>
  </si>
  <si>
    <t xml:space="preserve">прибыль всего </t>
  </si>
  <si>
    <t>налог на прибыль</t>
  </si>
  <si>
    <t>чистая прибыль</t>
  </si>
  <si>
    <t>Списание затрат со сч. 26     Дт 90 Кт 26   152602,07</t>
  </si>
  <si>
    <t>Стоимость имущества, облагаемого налогом на имущество</t>
  </si>
  <si>
    <t>Наименование</t>
  </si>
  <si>
    <t>на 1 янв.</t>
  </si>
  <si>
    <t>на 1 апр.</t>
  </si>
  <si>
    <t>на 1июля</t>
  </si>
  <si>
    <t>Нематериальные активы (остаточная стоимость)</t>
  </si>
  <si>
    <t>Основные средства (остаточная стоимость)</t>
  </si>
  <si>
    <t>Производственный инвентарь</t>
  </si>
  <si>
    <t>Незавершенное производство</t>
  </si>
  <si>
    <t>Готовая продукция</t>
  </si>
  <si>
    <t>Незавершенные капитальные вложения</t>
  </si>
  <si>
    <t>Сч. 91 "Прочие расходы и доходы"</t>
  </si>
  <si>
    <t>Вид налоговых платежей</t>
  </si>
  <si>
    <t>Начислено</t>
  </si>
  <si>
    <t>На содержание образовательных учреждений</t>
  </si>
  <si>
    <t>На содержание муниципальной милиции</t>
  </si>
  <si>
    <t>На имущество</t>
  </si>
  <si>
    <t>Проценты по краткосрочному кредиту</t>
  </si>
  <si>
    <t>Дт 90 Кт 99 554309,73</t>
  </si>
  <si>
    <t>Дт 99 Кт68 137386,74</t>
  </si>
  <si>
    <t>Дт 99 Кт84 416922,99</t>
  </si>
  <si>
    <t>Материальные затраты</t>
  </si>
  <si>
    <t>Оборотная ведомость</t>
  </si>
  <si>
    <t>счет</t>
  </si>
  <si>
    <t>остаток на 1.04</t>
  </si>
  <si>
    <t>оборот за квартал</t>
  </si>
  <si>
    <t>ИТОГО</t>
  </si>
  <si>
    <t>остаток на 1.07</t>
  </si>
  <si>
    <t xml:space="preserve">                                                                                           Кт счетов</t>
  </si>
  <si>
    <t>Всего по Дт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</si>
</sst>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d/m"/>
    <numFmt numFmtId="166" formatCode="dd/mm"/>
    <numFmt numFmtId="167" formatCode="d/mm"/>
    <numFmt numFmtId="168" formatCode="mmm/yyyy"/>
    <numFmt numFmtId="169" formatCode="#,##0.00&quot;р.&quot;"/>
    <numFmt numFmtId="170" formatCode="0.0%"/>
    <numFmt numFmtId="171" formatCode="0#"/>
  </numFmts>
  <fonts count="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 shrinkToFi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 shrinkToFit="1"/>
    </xf>
    <xf numFmtId="0" fontId="0" fillId="0" borderId="2" xfId="0" applyBorder="1" applyAlignment="1">
      <alignment shrinkToFit="1"/>
    </xf>
    <xf numFmtId="0" fontId="0" fillId="0" borderId="2" xfId="0" applyBorder="1" applyAlignment="1" applyProtection="1">
      <alignment wrapText="1" shrinkToFit="1"/>
      <protection locked="0"/>
    </xf>
    <xf numFmtId="0" fontId="0" fillId="0" borderId="3" xfId="0" applyBorder="1" applyAlignment="1">
      <alignment/>
    </xf>
    <xf numFmtId="0" fontId="0" fillId="0" borderId="3" xfId="0" applyBorder="1" applyAlignment="1">
      <alignment shrinkToFit="1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>
      <alignment shrinkToFit="1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6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9" xfId="0" applyFill="1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Border="1" applyAlignment="1">
      <alignment shrinkToFi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" fontId="0" fillId="0" borderId="2" xfId="0" applyNumberFormat="1" applyBorder="1" applyAlignment="1">
      <alignment/>
    </xf>
    <xf numFmtId="0" fontId="0" fillId="0" borderId="1" xfId="0" applyBorder="1" applyAlignment="1">
      <alignment vertical="justify"/>
    </xf>
    <xf numFmtId="0" fontId="0" fillId="0" borderId="1" xfId="0" applyFill="1" applyBorder="1" applyAlignment="1">
      <alignment vertical="justify"/>
    </xf>
    <xf numFmtId="0" fontId="0" fillId="0" borderId="1" xfId="0" applyBorder="1" applyAlignment="1" applyProtection="1">
      <alignment/>
      <protection locked="0"/>
    </xf>
    <xf numFmtId="2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9" fontId="0" fillId="0" borderId="4" xfId="0" applyNumberFormat="1" applyBorder="1" applyAlignment="1">
      <alignment/>
    </xf>
    <xf numFmtId="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/>
    </xf>
    <xf numFmtId="170" fontId="0" fillId="0" borderId="4" xfId="0" applyNumberFormat="1" applyBorder="1" applyAlignment="1">
      <alignment/>
    </xf>
    <xf numFmtId="0" fontId="1" fillId="0" borderId="0" xfId="0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2" xfId="0" applyFill="1" applyBorder="1" applyAlignment="1">
      <alignment vertical="justify"/>
    </xf>
    <xf numFmtId="0" fontId="0" fillId="0" borderId="1" xfId="0" applyBorder="1" applyAlignment="1">
      <alignment/>
    </xf>
    <xf numFmtId="0" fontId="0" fillId="0" borderId="9" xfId="0" applyBorder="1" applyAlignment="1">
      <alignment vertical="justify"/>
    </xf>
    <xf numFmtId="0" fontId="0" fillId="0" borderId="2" xfId="0" applyBorder="1" applyAlignment="1">
      <alignment vertical="justify"/>
    </xf>
    <xf numFmtId="0" fontId="0" fillId="0" borderId="9" xfId="0" applyBorder="1" applyAlignment="1">
      <alignment wrapText="1" shrinkToFit="1"/>
    </xf>
    <xf numFmtId="0" fontId="0" fillId="0" borderId="5" xfId="0" applyBorder="1" applyAlignment="1">
      <alignment wrapText="1" shrinkToFit="1"/>
    </xf>
    <xf numFmtId="0" fontId="0" fillId="0" borderId="9" xfId="0" applyBorder="1" applyAlignment="1" applyProtection="1">
      <alignment wrapText="1" shrinkToFit="1"/>
      <protection locked="0"/>
    </xf>
    <xf numFmtId="0" fontId="0" fillId="0" borderId="5" xfId="0" applyBorder="1" applyAlignment="1">
      <alignment/>
    </xf>
    <xf numFmtId="0" fontId="0" fillId="0" borderId="9" xfId="0" applyBorder="1" applyAlignment="1" applyProtection="1">
      <alignment horizontal="center" vertical="center" wrapText="1" shrinkToFit="1"/>
      <protection locked="0"/>
    </xf>
    <xf numFmtId="0" fontId="0" fillId="0" borderId="5" xfId="0" applyBorder="1" applyAlignment="1">
      <alignment horizontal="center" vertical="center" wrapText="1" shrinkToFit="1"/>
    </xf>
    <xf numFmtId="0" fontId="0" fillId="0" borderId="9" xfId="0" applyBorder="1" applyAlignment="1" applyProtection="1">
      <alignment horizontal="justify" wrapText="1" shrinkToFit="1"/>
      <protection locked="0"/>
    </xf>
    <xf numFmtId="0" fontId="0" fillId="0" borderId="5" xfId="0" applyBorder="1" applyAlignment="1">
      <alignment shrinkToFit="1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right"/>
    </xf>
    <xf numFmtId="170" fontId="0" fillId="0" borderId="4" xfId="0" applyNumberFormat="1" applyBorder="1" applyAlignment="1" applyProtection="1">
      <alignment/>
      <protection/>
    </xf>
    <xf numFmtId="9" fontId="0" fillId="0" borderId="4" xfId="0" applyNumberFormat="1" applyBorder="1" applyAlignment="1">
      <alignment/>
    </xf>
    <xf numFmtId="0" fontId="0" fillId="0" borderId="1" xfId="0" applyBorder="1" applyAlignment="1">
      <alignment vertical="justify"/>
    </xf>
    <xf numFmtId="0" fontId="0" fillId="0" borderId="2" xfId="0" applyBorder="1" applyAlignment="1">
      <alignment/>
    </xf>
    <xf numFmtId="0" fontId="0" fillId="0" borderId="9" xfId="0" applyFill="1" applyBorder="1" applyAlignment="1">
      <alignment vertical="justify"/>
    </xf>
    <xf numFmtId="0" fontId="0" fillId="0" borderId="3" xfId="0" applyBorder="1" applyAlignment="1">
      <alignment vertical="justify"/>
    </xf>
    <xf numFmtId="0" fontId="0" fillId="0" borderId="9" xfId="0" applyBorder="1" applyAlignment="1" applyProtection="1">
      <alignment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0" borderId="1" xfId="0" applyBorder="1" applyAlignment="1" applyProtection="1">
      <alignment textRotation="90"/>
      <protection locked="0"/>
    </xf>
    <xf numFmtId="0" fontId="0" fillId="0" borderId="3" xfId="0" applyBorder="1" applyAlignment="1">
      <alignment textRotation="90"/>
    </xf>
    <xf numFmtId="0" fontId="0" fillId="0" borderId="1" xfId="0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11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8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4" xfId="0" applyBorder="1" applyAlignment="1">
      <alignment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"/>
  <sheetViews>
    <sheetView workbookViewId="0" topLeftCell="A1">
      <selection activeCell="H20" sqref="H20"/>
    </sheetView>
  </sheetViews>
  <sheetFormatPr defaultColWidth="9.00390625" defaultRowHeight="12.75"/>
  <cols>
    <col min="1" max="1" width="3.375" style="0" customWidth="1"/>
    <col min="2" max="2" width="4.625" style="0" customWidth="1"/>
    <col min="3" max="3" width="9.75390625" style="0" customWidth="1"/>
    <col min="5" max="5" width="9.875" style="0" customWidth="1"/>
    <col min="7" max="7" width="6.375" style="0" customWidth="1"/>
    <col min="8" max="8" width="7.125" style="0" customWidth="1"/>
    <col min="9" max="9" width="5.75390625" style="0" customWidth="1"/>
    <col min="10" max="10" width="3.875" style="0" customWidth="1"/>
    <col min="11" max="11" width="4.875" style="0" customWidth="1"/>
    <col min="12" max="13" width="3.75390625" style="0" customWidth="1"/>
    <col min="14" max="14" width="5.75390625" style="0" customWidth="1"/>
    <col min="15" max="15" width="8.875" style="0" customWidth="1"/>
    <col min="16" max="16" width="7.25390625" style="0" customWidth="1"/>
    <col min="17" max="17" width="7.75390625" style="0" customWidth="1"/>
    <col min="18" max="18" width="8.25390625" style="0" customWidth="1"/>
    <col min="19" max="20" width="7.375" style="0" customWidth="1"/>
  </cols>
  <sheetData>
    <row r="1" ht="18">
      <c r="B1" s="16" t="s">
        <v>138</v>
      </c>
    </row>
    <row r="2" spans="1:20" ht="28.5" customHeight="1">
      <c r="A2" s="63" t="s">
        <v>3</v>
      </c>
      <c r="B2" s="65" t="s">
        <v>0</v>
      </c>
      <c r="C2" s="67" t="s">
        <v>1</v>
      </c>
      <c r="D2" s="71" t="s">
        <v>285</v>
      </c>
      <c r="E2" s="72"/>
      <c r="F2" s="72"/>
      <c r="G2" s="73"/>
      <c r="H2" s="69" t="s">
        <v>11</v>
      </c>
      <c r="I2" s="74" t="s">
        <v>13</v>
      </c>
      <c r="J2" s="3" t="s">
        <v>2</v>
      </c>
      <c r="K2" s="12"/>
      <c r="L2" s="14"/>
      <c r="M2" s="14"/>
      <c r="N2" s="15"/>
      <c r="O2" s="65" t="s">
        <v>19</v>
      </c>
      <c r="P2" s="65" t="s">
        <v>20</v>
      </c>
      <c r="Q2" s="65" t="s">
        <v>22</v>
      </c>
      <c r="R2" s="65" t="s">
        <v>139</v>
      </c>
      <c r="S2" s="65" t="s">
        <v>21</v>
      </c>
      <c r="T2" s="65" t="s">
        <v>140</v>
      </c>
    </row>
    <row r="3" spans="1:20" ht="12" customHeight="1" thickBot="1">
      <c r="A3" s="64"/>
      <c r="B3" s="66"/>
      <c r="C3" s="68"/>
      <c r="D3" s="10" t="s">
        <v>8</v>
      </c>
      <c r="E3" s="10" t="s">
        <v>9</v>
      </c>
      <c r="F3" s="10" t="s">
        <v>10</v>
      </c>
      <c r="G3" s="10" t="s">
        <v>12</v>
      </c>
      <c r="H3" s="70"/>
      <c r="I3" s="66"/>
      <c r="J3" s="11" t="s">
        <v>14</v>
      </c>
      <c r="K3" s="11" t="s">
        <v>15</v>
      </c>
      <c r="L3" s="11" t="s">
        <v>16</v>
      </c>
      <c r="M3" s="11" t="s">
        <v>17</v>
      </c>
      <c r="N3" s="13" t="s">
        <v>18</v>
      </c>
      <c r="O3" s="64"/>
      <c r="P3" s="66"/>
      <c r="Q3" s="66"/>
      <c r="R3" s="66"/>
      <c r="S3" s="66"/>
      <c r="T3" s="66"/>
    </row>
    <row r="4" spans="1:20" ht="12.75">
      <c r="A4" s="6">
        <v>1</v>
      </c>
      <c r="B4" s="6">
        <v>15</v>
      </c>
      <c r="C4" s="7" t="s">
        <v>5</v>
      </c>
      <c r="D4" s="6"/>
      <c r="E4" s="6"/>
      <c r="F4" s="6"/>
      <c r="G4" s="6"/>
      <c r="H4" s="8"/>
      <c r="I4" s="8"/>
      <c r="J4" s="8"/>
      <c r="K4" s="8"/>
      <c r="L4" s="8"/>
      <c r="M4" s="8"/>
      <c r="N4" s="8"/>
      <c r="O4" s="9"/>
      <c r="P4" s="6">
        <v>14020</v>
      </c>
      <c r="Q4" s="6"/>
      <c r="R4" s="6"/>
      <c r="S4" s="6"/>
      <c r="T4" s="6">
        <v>14020</v>
      </c>
    </row>
    <row r="5" spans="1:20" ht="12.75">
      <c r="A5" s="2">
        <v>2</v>
      </c>
      <c r="B5" s="2">
        <v>17</v>
      </c>
      <c r="C5" s="5" t="s">
        <v>5</v>
      </c>
      <c r="D5" s="2"/>
      <c r="E5" s="2"/>
      <c r="F5" s="2"/>
      <c r="G5" s="2"/>
      <c r="H5" s="4"/>
      <c r="I5" s="4">
        <v>2000</v>
      </c>
      <c r="J5" s="4">
        <v>80</v>
      </c>
      <c r="K5" s="4">
        <v>560</v>
      </c>
      <c r="L5" s="4">
        <v>72</v>
      </c>
      <c r="M5" s="4">
        <v>36</v>
      </c>
      <c r="N5" s="4">
        <f>J5+K5+L5+M5</f>
        <v>748</v>
      </c>
      <c r="O5" s="4">
        <v>28545</v>
      </c>
      <c r="P5" s="2">
        <f aca="true" t="shared" si="0" ref="P5:P18">H5+I5+N5+O5</f>
        <v>31293</v>
      </c>
      <c r="Q5" s="2"/>
      <c r="R5" s="2">
        <v>31293</v>
      </c>
      <c r="S5" s="2"/>
      <c r="T5" s="2">
        <v>31293</v>
      </c>
    </row>
    <row r="6" spans="1:20" ht="12.75">
      <c r="A6" s="2">
        <v>3</v>
      </c>
      <c r="B6" s="2">
        <v>18</v>
      </c>
      <c r="C6" s="5" t="s">
        <v>6</v>
      </c>
      <c r="D6" s="2"/>
      <c r="E6" s="2"/>
      <c r="F6" s="2"/>
      <c r="G6" s="2">
        <v>1620</v>
      </c>
      <c r="H6" s="4">
        <v>1620</v>
      </c>
      <c r="I6" s="4">
        <v>3200</v>
      </c>
      <c r="J6" s="4">
        <v>128</v>
      </c>
      <c r="K6" s="4">
        <v>896</v>
      </c>
      <c r="L6" s="5">
        <v>115</v>
      </c>
      <c r="M6" s="4">
        <v>58</v>
      </c>
      <c r="N6" s="4">
        <f aca="true" t="shared" si="1" ref="N6:N18">J6+K6+L6+M6</f>
        <v>1197</v>
      </c>
      <c r="O6" s="4">
        <v>14580</v>
      </c>
      <c r="P6" s="2">
        <f t="shared" si="0"/>
        <v>20597</v>
      </c>
      <c r="Q6" s="2"/>
      <c r="R6" s="2">
        <v>20597</v>
      </c>
      <c r="S6" s="2">
        <v>20597</v>
      </c>
      <c r="T6" s="2"/>
    </row>
    <row r="7" spans="1:20" ht="12.75">
      <c r="A7" s="2">
        <v>4</v>
      </c>
      <c r="B7" s="2">
        <v>19</v>
      </c>
      <c r="C7" s="5" t="s">
        <v>6</v>
      </c>
      <c r="D7" s="2">
        <v>10000</v>
      </c>
      <c r="E7" s="2">
        <v>2000</v>
      </c>
      <c r="F7" s="2">
        <v>3000</v>
      </c>
      <c r="G7" s="2"/>
      <c r="H7" s="4">
        <f>D7+E7+F7+G7</f>
        <v>15000</v>
      </c>
      <c r="I7" s="4">
        <v>8300</v>
      </c>
      <c r="J7" s="4">
        <v>332</v>
      </c>
      <c r="K7" s="4">
        <v>2324</v>
      </c>
      <c r="L7" s="4">
        <v>299</v>
      </c>
      <c r="M7" s="4">
        <v>149</v>
      </c>
      <c r="N7" s="4">
        <f t="shared" si="1"/>
        <v>3104</v>
      </c>
      <c r="O7" s="4">
        <v>8315</v>
      </c>
      <c r="P7" s="2">
        <f t="shared" si="0"/>
        <v>34719</v>
      </c>
      <c r="Q7" s="2"/>
      <c r="R7" s="2">
        <v>34719</v>
      </c>
      <c r="S7" s="2">
        <v>34719</v>
      </c>
      <c r="T7" s="2"/>
    </row>
    <row r="8" spans="1:20" ht="12.75">
      <c r="A8" s="2">
        <v>5</v>
      </c>
      <c r="B8" s="2">
        <v>20</v>
      </c>
      <c r="C8" s="5" t="s">
        <v>7</v>
      </c>
      <c r="D8" s="2">
        <v>7200</v>
      </c>
      <c r="E8" s="2">
        <v>1000</v>
      </c>
      <c r="F8" s="2">
        <v>10000</v>
      </c>
      <c r="G8" s="2">
        <v>120</v>
      </c>
      <c r="H8" s="4">
        <f aca="true" t="shared" si="2" ref="H8:H18">D8+E8+F8+G8</f>
        <v>18320</v>
      </c>
      <c r="I8" s="4">
        <v>4000</v>
      </c>
      <c r="J8" s="4">
        <v>160</v>
      </c>
      <c r="K8" s="4">
        <v>1120</v>
      </c>
      <c r="L8" s="4">
        <v>144</v>
      </c>
      <c r="M8" s="4">
        <v>72</v>
      </c>
      <c r="N8" s="4">
        <f t="shared" si="1"/>
        <v>1496</v>
      </c>
      <c r="O8" s="2"/>
      <c r="P8" s="2">
        <f t="shared" si="0"/>
        <v>23816</v>
      </c>
      <c r="Q8" s="2">
        <v>23816</v>
      </c>
      <c r="R8" s="2"/>
      <c r="S8" s="2"/>
      <c r="T8" s="2"/>
    </row>
    <row r="9" spans="1:20" ht="12.75">
      <c r="A9" s="2">
        <v>6</v>
      </c>
      <c r="B9" s="2">
        <v>21</v>
      </c>
      <c r="C9" s="5" t="s">
        <v>5</v>
      </c>
      <c r="D9" s="2">
        <v>4600</v>
      </c>
      <c r="E9" s="2">
        <v>1500</v>
      </c>
      <c r="F9" s="2">
        <v>15000</v>
      </c>
      <c r="G9" s="2">
        <v>340</v>
      </c>
      <c r="H9" s="4">
        <f t="shared" si="2"/>
        <v>21440</v>
      </c>
      <c r="I9" s="4">
        <v>1040</v>
      </c>
      <c r="J9" s="4">
        <v>42</v>
      </c>
      <c r="K9" s="4">
        <v>291</v>
      </c>
      <c r="L9" s="4">
        <v>37</v>
      </c>
      <c r="M9" s="4">
        <v>19</v>
      </c>
      <c r="N9" s="4">
        <f t="shared" si="1"/>
        <v>389</v>
      </c>
      <c r="O9" s="2"/>
      <c r="P9" s="2">
        <f t="shared" si="0"/>
        <v>22869</v>
      </c>
      <c r="Q9" s="2"/>
      <c r="R9" s="2">
        <v>22869</v>
      </c>
      <c r="S9" s="2"/>
      <c r="T9" s="2">
        <v>22869</v>
      </c>
    </row>
    <row r="10" spans="1:20" ht="12.75">
      <c r="A10" s="2">
        <v>7</v>
      </c>
      <c r="B10" s="2">
        <v>22</v>
      </c>
      <c r="C10" s="5" t="s">
        <v>5</v>
      </c>
      <c r="D10" s="2">
        <v>5100</v>
      </c>
      <c r="E10" s="2">
        <v>2100</v>
      </c>
      <c r="F10" s="2">
        <v>9000</v>
      </c>
      <c r="G10" s="2">
        <v>200</v>
      </c>
      <c r="H10" s="4">
        <f t="shared" si="2"/>
        <v>16400</v>
      </c>
      <c r="I10" s="4">
        <v>1840</v>
      </c>
      <c r="J10" s="4">
        <v>74</v>
      </c>
      <c r="K10" s="4">
        <v>515</v>
      </c>
      <c r="L10" s="4">
        <v>66</v>
      </c>
      <c r="M10" s="4">
        <v>33</v>
      </c>
      <c r="N10" s="4">
        <f t="shared" si="1"/>
        <v>688</v>
      </c>
      <c r="O10" s="2"/>
      <c r="P10" s="2">
        <f t="shared" si="0"/>
        <v>18928</v>
      </c>
      <c r="Q10" s="2"/>
      <c r="R10" s="2">
        <v>18928</v>
      </c>
      <c r="S10" s="2"/>
      <c r="T10" s="2">
        <v>18928</v>
      </c>
    </row>
    <row r="11" spans="1:20" ht="12.75">
      <c r="A11" s="2">
        <v>8</v>
      </c>
      <c r="B11" s="2">
        <v>23</v>
      </c>
      <c r="C11" s="5" t="s">
        <v>7</v>
      </c>
      <c r="D11" s="2">
        <v>7800</v>
      </c>
      <c r="E11" s="2">
        <v>3700</v>
      </c>
      <c r="F11" s="2">
        <v>14000</v>
      </c>
      <c r="G11" s="2">
        <v>200</v>
      </c>
      <c r="H11" s="4">
        <f t="shared" si="2"/>
        <v>25700</v>
      </c>
      <c r="I11" s="4">
        <v>3100</v>
      </c>
      <c r="J11" s="4">
        <v>124</v>
      </c>
      <c r="K11" s="4">
        <v>868</v>
      </c>
      <c r="L11" s="4">
        <v>112</v>
      </c>
      <c r="M11" s="4">
        <v>56</v>
      </c>
      <c r="N11" s="4">
        <f t="shared" si="1"/>
        <v>1160</v>
      </c>
      <c r="O11" s="2"/>
      <c r="P11" s="2">
        <f t="shared" si="0"/>
        <v>29960</v>
      </c>
      <c r="Q11" s="2">
        <v>29960</v>
      </c>
      <c r="R11" s="2"/>
      <c r="S11" s="2"/>
      <c r="T11" s="2"/>
    </row>
    <row r="12" spans="1:20" ht="12.75">
      <c r="A12" s="2">
        <v>9</v>
      </c>
      <c r="B12" s="2">
        <v>24</v>
      </c>
      <c r="C12" s="5" t="s">
        <v>5</v>
      </c>
      <c r="D12" s="2">
        <v>10000</v>
      </c>
      <c r="E12" s="2">
        <v>6000</v>
      </c>
      <c r="F12" s="2">
        <v>12000</v>
      </c>
      <c r="G12" s="2">
        <v>240</v>
      </c>
      <c r="H12" s="4">
        <f t="shared" si="2"/>
        <v>28240</v>
      </c>
      <c r="I12" s="4">
        <v>3040</v>
      </c>
      <c r="J12" s="4">
        <v>122</v>
      </c>
      <c r="K12" s="4">
        <v>851</v>
      </c>
      <c r="L12" s="4">
        <v>109</v>
      </c>
      <c r="M12" s="4">
        <v>55</v>
      </c>
      <c r="N12" s="4">
        <f t="shared" si="1"/>
        <v>1137</v>
      </c>
      <c r="O12" s="2"/>
      <c r="P12" s="2">
        <f t="shared" si="0"/>
        <v>32417</v>
      </c>
      <c r="Q12" s="2"/>
      <c r="R12" s="2">
        <v>32417</v>
      </c>
      <c r="S12" s="2"/>
      <c r="T12" s="2">
        <v>32417</v>
      </c>
    </row>
    <row r="13" spans="1:20" ht="12.75">
      <c r="A13" s="2">
        <v>10</v>
      </c>
      <c r="B13" s="2">
        <v>25</v>
      </c>
      <c r="C13" s="5" t="s">
        <v>5</v>
      </c>
      <c r="D13" s="2">
        <v>5400</v>
      </c>
      <c r="E13" s="2">
        <v>4100</v>
      </c>
      <c r="F13" s="2">
        <v>9000</v>
      </c>
      <c r="G13" s="2">
        <v>180</v>
      </c>
      <c r="H13" s="4">
        <f t="shared" si="2"/>
        <v>18680</v>
      </c>
      <c r="I13" s="4">
        <v>840</v>
      </c>
      <c r="J13" s="4">
        <v>34</v>
      </c>
      <c r="K13" s="4">
        <v>235</v>
      </c>
      <c r="L13" s="4">
        <v>30</v>
      </c>
      <c r="M13" s="4">
        <v>15</v>
      </c>
      <c r="N13" s="4">
        <f t="shared" si="1"/>
        <v>314</v>
      </c>
      <c r="O13" s="2"/>
      <c r="P13" s="2">
        <f t="shared" si="0"/>
        <v>19834</v>
      </c>
      <c r="Q13" s="2"/>
      <c r="R13" s="2">
        <v>19834</v>
      </c>
      <c r="S13" s="2"/>
      <c r="T13" s="2">
        <v>19834</v>
      </c>
    </row>
    <row r="14" spans="1:20" ht="12.75">
      <c r="A14" s="2">
        <v>11</v>
      </c>
      <c r="B14" s="2">
        <v>26</v>
      </c>
      <c r="C14" s="5" t="s">
        <v>6</v>
      </c>
      <c r="D14" s="2">
        <v>7600</v>
      </c>
      <c r="E14" s="2">
        <v>4300</v>
      </c>
      <c r="F14" s="2">
        <v>12000</v>
      </c>
      <c r="G14" s="2">
        <v>250</v>
      </c>
      <c r="H14" s="4">
        <f t="shared" si="2"/>
        <v>24150</v>
      </c>
      <c r="I14" s="4">
        <v>3900</v>
      </c>
      <c r="J14" s="4">
        <v>156</v>
      </c>
      <c r="K14" s="4">
        <v>1092</v>
      </c>
      <c r="L14" s="4">
        <v>140</v>
      </c>
      <c r="M14" s="4">
        <v>70</v>
      </c>
      <c r="N14" s="4">
        <f t="shared" si="1"/>
        <v>1458</v>
      </c>
      <c r="O14" s="2"/>
      <c r="P14" s="2">
        <f t="shared" si="0"/>
        <v>29508</v>
      </c>
      <c r="Q14" s="2"/>
      <c r="R14" s="2">
        <v>29509</v>
      </c>
      <c r="S14" s="2">
        <v>29508</v>
      </c>
      <c r="T14" s="2"/>
    </row>
    <row r="15" spans="1:20" ht="12.75">
      <c r="A15" s="2">
        <v>12</v>
      </c>
      <c r="B15" s="2">
        <v>27</v>
      </c>
      <c r="C15" s="5" t="s">
        <v>5</v>
      </c>
      <c r="D15" s="2">
        <v>4400</v>
      </c>
      <c r="E15" s="2">
        <v>6200</v>
      </c>
      <c r="F15" s="2">
        <v>10000</v>
      </c>
      <c r="G15" s="2">
        <v>300</v>
      </c>
      <c r="H15" s="4">
        <f t="shared" si="2"/>
        <v>20900</v>
      </c>
      <c r="I15" s="4">
        <v>3440</v>
      </c>
      <c r="J15" s="4">
        <v>138</v>
      </c>
      <c r="K15" s="4">
        <v>963</v>
      </c>
      <c r="L15" s="4">
        <v>124</v>
      </c>
      <c r="M15" s="4">
        <v>62</v>
      </c>
      <c r="N15" s="4">
        <f t="shared" si="1"/>
        <v>1287</v>
      </c>
      <c r="O15" s="2"/>
      <c r="P15" s="2">
        <f t="shared" si="0"/>
        <v>25627</v>
      </c>
      <c r="Q15" s="2"/>
      <c r="R15" s="2">
        <v>25627</v>
      </c>
      <c r="S15" s="2"/>
      <c r="T15" s="2">
        <v>25627</v>
      </c>
    </row>
    <row r="16" spans="1:20" ht="12.75">
      <c r="A16" s="2">
        <v>13</v>
      </c>
      <c r="B16" s="2">
        <v>28</v>
      </c>
      <c r="C16" s="5" t="s">
        <v>5</v>
      </c>
      <c r="D16" s="2">
        <v>3800</v>
      </c>
      <c r="E16" s="2">
        <v>5800</v>
      </c>
      <c r="F16" s="2">
        <v>7000</v>
      </c>
      <c r="G16" s="2">
        <v>100</v>
      </c>
      <c r="H16" s="4">
        <f t="shared" si="2"/>
        <v>16700</v>
      </c>
      <c r="I16" s="4">
        <v>1540</v>
      </c>
      <c r="J16" s="4">
        <v>62</v>
      </c>
      <c r="K16" s="4">
        <v>431</v>
      </c>
      <c r="L16" s="4">
        <v>55</v>
      </c>
      <c r="M16" s="4">
        <v>28</v>
      </c>
      <c r="N16" s="4">
        <f t="shared" si="1"/>
        <v>576</v>
      </c>
      <c r="O16" s="2"/>
      <c r="P16" s="2">
        <f t="shared" si="0"/>
        <v>18816</v>
      </c>
      <c r="Q16" s="2"/>
      <c r="R16" s="2">
        <v>18816</v>
      </c>
      <c r="S16" s="2"/>
      <c r="T16" s="2">
        <v>18816</v>
      </c>
    </row>
    <row r="17" spans="1:20" ht="12.75">
      <c r="A17" s="2">
        <v>14</v>
      </c>
      <c r="B17" s="2">
        <v>29</v>
      </c>
      <c r="C17" s="5" t="s">
        <v>5</v>
      </c>
      <c r="D17" s="2">
        <v>9500</v>
      </c>
      <c r="E17" s="2">
        <v>3900</v>
      </c>
      <c r="F17" s="2">
        <v>8000</v>
      </c>
      <c r="G17" s="2">
        <v>400</v>
      </c>
      <c r="H17" s="4">
        <f t="shared" si="2"/>
        <v>21800</v>
      </c>
      <c r="I17" s="4">
        <v>1740</v>
      </c>
      <c r="J17" s="4">
        <v>70</v>
      </c>
      <c r="K17" s="4">
        <v>487</v>
      </c>
      <c r="L17" s="4">
        <v>63</v>
      </c>
      <c r="M17" s="4">
        <v>31</v>
      </c>
      <c r="N17" s="4">
        <f t="shared" si="1"/>
        <v>651</v>
      </c>
      <c r="O17" s="2"/>
      <c r="P17" s="2">
        <f t="shared" si="0"/>
        <v>24191</v>
      </c>
      <c r="Q17" s="2"/>
      <c r="R17" s="2">
        <v>24191</v>
      </c>
      <c r="S17" s="2"/>
      <c r="T17" s="2">
        <v>24191</v>
      </c>
    </row>
    <row r="18" spans="1:20" ht="12.75">
      <c r="A18" s="2">
        <v>15</v>
      </c>
      <c r="B18" s="2">
        <v>30</v>
      </c>
      <c r="C18" s="5" t="s">
        <v>5</v>
      </c>
      <c r="D18" s="2">
        <v>3500</v>
      </c>
      <c r="E18" s="2">
        <v>4000</v>
      </c>
      <c r="F18" s="2">
        <v>9000</v>
      </c>
      <c r="G18" s="2">
        <v>200</v>
      </c>
      <c r="H18" s="4">
        <f t="shared" si="2"/>
        <v>16700</v>
      </c>
      <c r="I18" s="4">
        <v>1620</v>
      </c>
      <c r="J18" s="4">
        <v>65</v>
      </c>
      <c r="K18" s="4">
        <v>454</v>
      </c>
      <c r="L18" s="4">
        <v>58</v>
      </c>
      <c r="M18" s="4">
        <v>29</v>
      </c>
      <c r="N18" s="4">
        <f t="shared" si="1"/>
        <v>606</v>
      </c>
      <c r="O18" s="2"/>
      <c r="P18" s="2">
        <f t="shared" si="0"/>
        <v>18926</v>
      </c>
      <c r="Q18" s="2"/>
      <c r="R18" s="2">
        <v>18926</v>
      </c>
      <c r="S18" s="2"/>
      <c r="T18" s="2">
        <v>18926</v>
      </c>
    </row>
    <row r="19" spans="1:20" ht="12.75">
      <c r="A19" s="2" t="s">
        <v>4</v>
      </c>
      <c r="B19" s="2"/>
      <c r="C19" s="2"/>
      <c r="D19" s="2">
        <f aca="true" t="shared" si="3" ref="D19:I19">D4+D5+D6+D7+D8+D9+D10+D11+D12+D13+D14+D15+D16+D17+D18</f>
        <v>78900</v>
      </c>
      <c r="E19" s="2">
        <f t="shared" si="3"/>
        <v>44600</v>
      </c>
      <c r="F19" s="2">
        <f t="shared" si="3"/>
        <v>118000</v>
      </c>
      <c r="G19" s="2">
        <f t="shared" si="3"/>
        <v>4150</v>
      </c>
      <c r="H19" s="4">
        <f>SUM(H4:H18)</f>
        <v>245650</v>
      </c>
      <c r="I19" s="4">
        <f t="shared" si="3"/>
        <v>39600</v>
      </c>
      <c r="J19" s="2"/>
      <c r="K19" s="2"/>
      <c r="L19" s="2"/>
      <c r="M19" s="2"/>
      <c r="N19" s="2">
        <f>SUM(N5:N18)</f>
        <v>14811</v>
      </c>
      <c r="O19" s="2">
        <f>SUM(O5:O18)</f>
        <v>51440</v>
      </c>
      <c r="P19" s="2">
        <f>SUM(P4:P18)</f>
        <v>365521</v>
      </c>
      <c r="Q19" s="2">
        <f>Q8+Q11</f>
        <v>53776</v>
      </c>
      <c r="R19" s="2">
        <f>SUM(R4:R18)</f>
        <v>297726</v>
      </c>
      <c r="S19" s="2">
        <f>S6+S7+S14</f>
        <v>84824</v>
      </c>
      <c r="T19" s="2">
        <f>SUM(T4:T18)</f>
        <v>226921</v>
      </c>
    </row>
    <row r="20" spans="1:20" ht="12.75">
      <c r="A20" s="32"/>
      <c r="B20" s="32"/>
      <c r="C20" s="32"/>
      <c r="D20" s="32"/>
      <c r="E20" s="32"/>
      <c r="F20" s="32"/>
      <c r="G20" s="32"/>
      <c r="H20" s="36"/>
      <c r="I20" s="36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8" ht="15">
      <c r="A21" s="27" t="s">
        <v>145</v>
      </c>
      <c r="H21" s="1"/>
    </row>
    <row r="22" spans="1:3" ht="15">
      <c r="A22" s="27" t="s">
        <v>146</v>
      </c>
      <c r="B22" s="27"/>
      <c r="C22" s="27"/>
    </row>
    <row r="23" spans="1:39" ht="15">
      <c r="A23" s="35" t="s">
        <v>141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ht="15">
      <c r="A24" s="27" t="s">
        <v>142</v>
      </c>
    </row>
    <row r="25" ht="15">
      <c r="A25" s="27" t="s">
        <v>143</v>
      </c>
    </row>
    <row r="26" ht="15">
      <c r="A26" s="27" t="s">
        <v>144</v>
      </c>
    </row>
  </sheetData>
  <mergeCells count="12">
    <mergeCell ref="R2:R3"/>
    <mergeCell ref="S2:S3"/>
    <mergeCell ref="T2:T3"/>
    <mergeCell ref="I2:I3"/>
    <mergeCell ref="O2:O3"/>
    <mergeCell ref="P2:P3"/>
    <mergeCell ref="Q2:Q3"/>
    <mergeCell ref="A2:A3"/>
    <mergeCell ref="B2:B3"/>
    <mergeCell ref="C2:C3"/>
    <mergeCell ref="H2:H3"/>
    <mergeCell ref="D2:G2"/>
  </mergeCells>
  <printOptions/>
  <pageMargins left="0.75" right="0.38" top="1" bottom="1" header="0.5" footer="0.5"/>
  <pageSetup horizontalDpi="120" verticalDpi="1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9" sqref="D9"/>
    </sheetView>
  </sheetViews>
  <sheetFormatPr defaultColWidth="9.00390625" defaultRowHeight="12.75"/>
  <cols>
    <col min="1" max="1" width="3.875" style="0" customWidth="1"/>
    <col min="2" max="2" width="24.375" style="0" customWidth="1"/>
  </cols>
  <sheetData>
    <row r="1" ht="15.75">
      <c r="A1" s="54" t="s">
        <v>215</v>
      </c>
    </row>
    <row r="2" spans="1:8" ht="12.75">
      <c r="A2" s="78" t="s">
        <v>3</v>
      </c>
      <c r="B2" s="60" t="s">
        <v>216</v>
      </c>
      <c r="C2" s="78" t="s">
        <v>203</v>
      </c>
      <c r="D2" s="60" t="s">
        <v>217</v>
      </c>
      <c r="E2" s="60"/>
      <c r="F2" s="60"/>
      <c r="G2" s="60"/>
      <c r="H2" s="78" t="s">
        <v>219</v>
      </c>
    </row>
    <row r="3" spans="1:8" ht="12.75">
      <c r="A3" s="78"/>
      <c r="B3" s="60"/>
      <c r="C3" s="78"/>
      <c r="D3" s="2">
        <v>20</v>
      </c>
      <c r="E3" s="2">
        <v>26</v>
      </c>
      <c r="F3" s="2">
        <v>44</v>
      </c>
      <c r="G3" s="2" t="s">
        <v>218</v>
      </c>
      <c r="H3" s="78"/>
    </row>
    <row r="4" spans="1:8" ht="12.75">
      <c r="A4" s="2">
        <v>1</v>
      </c>
      <c r="B4" s="2" t="s">
        <v>220</v>
      </c>
      <c r="C4" s="43">
        <v>782</v>
      </c>
      <c r="D4" s="43">
        <v>1584</v>
      </c>
      <c r="E4" s="43">
        <v>1352</v>
      </c>
      <c r="F4" s="43">
        <v>480</v>
      </c>
      <c r="G4" s="43">
        <f>SUM(D4:F4)</f>
        <v>3416</v>
      </c>
      <c r="H4" s="43">
        <f>C4+G4</f>
        <v>4198</v>
      </c>
    </row>
    <row r="5" spans="1:8" ht="26.25" customHeight="1">
      <c r="A5" s="2">
        <v>2</v>
      </c>
      <c r="B5" s="49" t="s">
        <v>221</v>
      </c>
      <c r="C5" s="43">
        <v>256</v>
      </c>
      <c r="D5" s="43">
        <v>712.8</v>
      </c>
      <c r="E5" s="43">
        <v>608.4</v>
      </c>
      <c r="F5" s="43">
        <v>216</v>
      </c>
      <c r="G5" s="43">
        <f>SUM(D5:F5)</f>
        <v>1537.1999999999998</v>
      </c>
      <c r="H5" s="43">
        <f>C5+G5</f>
        <v>1793.1999999999998</v>
      </c>
    </row>
    <row r="6" spans="1:8" ht="12.75">
      <c r="A6" s="2">
        <v>3</v>
      </c>
      <c r="B6" s="2" t="s">
        <v>222</v>
      </c>
      <c r="C6" s="43">
        <v>887</v>
      </c>
      <c r="D6" s="43">
        <v>11088</v>
      </c>
      <c r="E6" s="43">
        <v>9464</v>
      </c>
      <c r="F6" s="43">
        <v>3360</v>
      </c>
      <c r="G6" s="43">
        <f>SUM(D6:F6)</f>
        <v>23912</v>
      </c>
      <c r="H6" s="43">
        <f>C6+G6</f>
        <v>24799</v>
      </c>
    </row>
    <row r="7" spans="1:8" ht="12.75">
      <c r="A7" s="2">
        <v>4</v>
      </c>
      <c r="B7" s="2" t="s">
        <v>223</v>
      </c>
      <c r="C7" s="43">
        <v>379</v>
      </c>
      <c r="D7" s="43">
        <v>1425.6</v>
      </c>
      <c r="E7" s="43">
        <v>1216.8</v>
      </c>
      <c r="F7" s="43">
        <v>432</v>
      </c>
      <c r="G7" s="43">
        <f>SUM(D7:F7)</f>
        <v>3074.3999999999996</v>
      </c>
      <c r="H7" s="43">
        <f>C7+G7</f>
        <v>3453.3999999999996</v>
      </c>
    </row>
    <row r="8" spans="1:8" ht="12.75">
      <c r="A8" s="2">
        <v>5</v>
      </c>
      <c r="B8" s="2" t="s">
        <v>224</v>
      </c>
      <c r="C8" s="43">
        <v>352</v>
      </c>
      <c r="D8" s="43"/>
      <c r="E8" s="43"/>
      <c r="F8" s="43"/>
      <c r="G8" s="43"/>
      <c r="H8" s="43">
        <f>C8+G8</f>
        <v>352</v>
      </c>
    </row>
    <row r="9" spans="1:8" ht="12.75">
      <c r="A9" s="2" t="s">
        <v>4</v>
      </c>
      <c r="B9" s="2"/>
      <c r="C9" s="43">
        <f aca="true" t="shared" si="0" ref="C9:H9">SUM(C4:C8)</f>
        <v>2656</v>
      </c>
      <c r="D9" s="43">
        <f t="shared" si="0"/>
        <v>14810.4</v>
      </c>
      <c r="E9" s="43">
        <f t="shared" si="0"/>
        <v>12641.199999999999</v>
      </c>
      <c r="F9" s="43">
        <f t="shared" si="0"/>
        <v>4488</v>
      </c>
      <c r="G9" s="43">
        <f t="shared" si="0"/>
        <v>31939.6</v>
      </c>
      <c r="H9" s="43">
        <f t="shared" si="0"/>
        <v>34595.6</v>
      </c>
    </row>
  </sheetData>
  <mergeCells count="5">
    <mergeCell ref="H2:H3"/>
    <mergeCell ref="A2:A3"/>
    <mergeCell ref="B2:B3"/>
    <mergeCell ref="C2:C3"/>
    <mergeCell ref="D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8">
      <selection activeCell="O29" sqref="O29:O31"/>
    </sheetView>
  </sheetViews>
  <sheetFormatPr defaultColWidth="9.00390625" defaultRowHeight="12.75"/>
  <cols>
    <col min="1" max="1" width="3.75390625" style="0" customWidth="1"/>
    <col min="2" max="2" width="12.75390625" style="0" customWidth="1"/>
    <col min="3" max="3" width="7.875" style="0" customWidth="1"/>
    <col min="4" max="4" width="6.875" style="0" customWidth="1"/>
    <col min="5" max="5" width="7.125" style="0" customWidth="1"/>
    <col min="6" max="6" width="5.75390625" style="0" customWidth="1"/>
    <col min="7" max="7" width="6.625" style="0" customWidth="1"/>
    <col min="8" max="8" width="11.625" style="0" customWidth="1"/>
    <col min="9" max="9" width="5.875" style="0" customWidth="1"/>
    <col min="10" max="10" width="8.25390625" style="0" customWidth="1"/>
    <col min="11" max="11" width="6.375" style="0" customWidth="1"/>
    <col min="12" max="12" width="5.875" style="0" customWidth="1"/>
    <col min="13" max="13" width="7.00390625" style="0" customWidth="1"/>
    <col min="14" max="14" width="8.625" style="0" customWidth="1"/>
  </cols>
  <sheetData>
    <row r="2" ht="18">
      <c r="B2" s="16" t="s">
        <v>55</v>
      </c>
    </row>
    <row r="4" spans="1:14" ht="12.75">
      <c r="A4" s="61" t="s">
        <v>3</v>
      </c>
      <c r="B4" s="74" t="s">
        <v>23</v>
      </c>
      <c r="C4" s="2" t="s">
        <v>36</v>
      </c>
      <c r="D4" s="2"/>
      <c r="E4" s="2"/>
      <c r="F4" s="20" t="s">
        <v>37</v>
      </c>
      <c r="G4" s="82" t="s">
        <v>54</v>
      </c>
      <c r="H4" s="20" t="s">
        <v>39</v>
      </c>
      <c r="I4" s="2" t="s">
        <v>57</v>
      </c>
      <c r="J4" s="17"/>
      <c r="K4" s="2"/>
      <c r="L4" s="18"/>
      <c r="M4" s="2"/>
      <c r="N4" s="82" t="s">
        <v>56</v>
      </c>
    </row>
    <row r="5" spans="1:14" ht="12.75">
      <c r="A5" s="62"/>
      <c r="B5" s="79"/>
      <c r="C5" s="2" t="s">
        <v>46</v>
      </c>
      <c r="D5" s="2" t="s">
        <v>59</v>
      </c>
      <c r="E5" s="17" t="s">
        <v>24</v>
      </c>
      <c r="F5" s="19" t="s">
        <v>38</v>
      </c>
      <c r="G5" s="83"/>
      <c r="H5" s="6" t="s">
        <v>40</v>
      </c>
      <c r="I5" s="18" t="s">
        <v>25</v>
      </c>
      <c r="J5" s="2" t="s">
        <v>41</v>
      </c>
      <c r="K5" s="6" t="s">
        <v>42</v>
      </c>
      <c r="L5" s="2" t="s">
        <v>43</v>
      </c>
      <c r="M5" s="2" t="s">
        <v>44</v>
      </c>
      <c r="N5" s="62"/>
    </row>
    <row r="6" spans="1:14" ht="12.75">
      <c r="A6" s="2">
        <v>1</v>
      </c>
      <c r="B6" s="2" t="s">
        <v>26</v>
      </c>
      <c r="C6" s="2">
        <v>5000</v>
      </c>
      <c r="D6" s="2"/>
      <c r="E6" s="2">
        <f>C6+D6</f>
        <v>5000</v>
      </c>
      <c r="F6" s="6">
        <v>26</v>
      </c>
      <c r="G6" s="6">
        <v>2</v>
      </c>
      <c r="H6" s="6">
        <v>0</v>
      </c>
      <c r="I6" s="2">
        <f>(E6-H6)*0.13</f>
        <v>650</v>
      </c>
      <c r="J6" s="2"/>
      <c r="K6" s="2"/>
      <c r="L6" s="2"/>
      <c r="M6" s="2"/>
      <c r="N6" s="2">
        <f aca="true" t="shared" si="0" ref="N6:N15">E6-I6-J6-K6-L6-M6</f>
        <v>4350</v>
      </c>
    </row>
    <row r="7" spans="1:14" ht="12.75">
      <c r="A7" s="2">
        <v>2</v>
      </c>
      <c r="B7" s="2" t="s">
        <v>27</v>
      </c>
      <c r="C7" s="2">
        <v>3000</v>
      </c>
      <c r="D7" s="2"/>
      <c r="E7" s="2">
        <f aca="true" t="shared" si="1" ref="E7:E15">C7+D7</f>
        <v>3000</v>
      </c>
      <c r="F7" s="2">
        <v>26</v>
      </c>
      <c r="G7" s="2">
        <v>1</v>
      </c>
      <c r="H7" s="2">
        <v>700</v>
      </c>
      <c r="I7" s="2">
        <f aca="true" t="shared" si="2" ref="I7:I15">(E7-H7)*0.13</f>
        <v>299</v>
      </c>
      <c r="J7" s="2"/>
      <c r="K7" s="2">
        <v>2000</v>
      </c>
      <c r="L7" s="2"/>
      <c r="M7" s="2"/>
      <c r="N7" s="2">
        <f t="shared" si="0"/>
        <v>701</v>
      </c>
    </row>
    <row r="8" spans="1:14" ht="12.75">
      <c r="A8" s="2">
        <v>3</v>
      </c>
      <c r="B8" s="2" t="s">
        <v>28</v>
      </c>
      <c r="C8" s="2">
        <v>3000</v>
      </c>
      <c r="D8" s="2"/>
      <c r="E8" s="2">
        <f t="shared" si="1"/>
        <v>3000</v>
      </c>
      <c r="F8" s="2">
        <v>44</v>
      </c>
      <c r="G8" s="2">
        <v>2</v>
      </c>
      <c r="H8" s="2">
        <v>1000</v>
      </c>
      <c r="I8" s="2">
        <f t="shared" si="2"/>
        <v>260</v>
      </c>
      <c r="J8" s="2">
        <v>400</v>
      </c>
      <c r="K8" s="2"/>
      <c r="L8" s="2"/>
      <c r="M8" s="2"/>
      <c r="N8" s="2">
        <f t="shared" si="0"/>
        <v>2340</v>
      </c>
    </row>
    <row r="9" spans="1:14" ht="12.75">
      <c r="A9" s="2">
        <v>4</v>
      </c>
      <c r="B9" s="2" t="s">
        <v>29</v>
      </c>
      <c r="C9" s="2">
        <v>3000</v>
      </c>
      <c r="D9" s="2"/>
      <c r="E9" s="2">
        <f t="shared" si="1"/>
        <v>3000</v>
      </c>
      <c r="F9" s="2">
        <v>20</v>
      </c>
      <c r="G9" s="2">
        <v>2</v>
      </c>
      <c r="H9" s="2">
        <v>1000</v>
      </c>
      <c r="I9" s="2">
        <f t="shared" si="2"/>
        <v>260</v>
      </c>
      <c r="J9" s="2"/>
      <c r="K9" s="2"/>
      <c r="L9" s="2"/>
      <c r="M9" s="2">
        <v>30</v>
      </c>
      <c r="N9" s="2">
        <f t="shared" si="0"/>
        <v>2710</v>
      </c>
    </row>
    <row r="10" spans="1:14" ht="12.75">
      <c r="A10" s="2">
        <v>5</v>
      </c>
      <c r="B10" s="2" t="s">
        <v>30</v>
      </c>
      <c r="C10" s="3">
        <v>2000</v>
      </c>
      <c r="D10" s="3"/>
      <c r="E10" s="3">
        <f t="shared" si="1"/>
        <v>2000</v>
      </c>
      <c r="F10" s="3">
        <v>20</v>
      </c>
      <c r="G10" s="3" t="s">
        <v>35</v>
      </c>
      <c r="H10" s="3">
        <v>1000</v>
      </c>
      <c r="I10" s="3">
        <f t="shared" si="2"/>
        <v>130</v>
      </c>
      <c r="J10" s="3"/>
      <c r="K10" s="3" t="s">
        <v>47</v>
      </c>
      <c r="L10" s="3">
        <v>468</v>
      </c>
      <c r="M10" s="3"/>
      <c r="N10" s="23">
        <v>1402</v>
      </c>
    </row>
    <row r="11" spans="1:14" ht="12.75">
      <c r="A11" s="2">
        <v>6</v>
      </c>
      <c r="B11" s="2" t="s">
        <v>31</v>
      </c>
      <c r="C11" s="2">
        <v>2000</v>
      </c>
      <c r="D11" s="2"/>
      <c r="E11" s="2">
        <f t="shared" si="1"/>
        <v>2000</v>
      </c>
      <c r="F11" s="2">
        <v>20</v>
      </c>
      <c r="G11" s="2">
        <v>0</v>
      </c>
      <c r="H11" s="2">
        <v>400</v>
      </c>
      <c r="I11" s="2">
        <f t="shared" si="2"/>
        <v>208</v>
      </c>
      <c r="J11" s="2">
        <v>400</v>
      </c>
      <c r="K11" s="2"/>
      <c r="L11" s="2"/>
      <c r="M11" s="2"/>
      <c r="N11" s="2">
        <f t="shared" si="0"/>
        <v>1392</v>
      </c>
    </row>
    <row r="12" spans="1:14" ht="12.75">
      <c r="A12" s="2">
        <v>7</v>
      </c>
      <c r="B12" s="2" t="s">
        <v>32</v>
      </c>
      <c r="C12" s="2">
        <v>2000</v>
      </c>
      <c r="D12" s="2"/>
      <c r="E12" s="2">
        <f t="shared" si="1"/>
        <v>2000</v>
      </c>
      <c r="F12" s="2">
        <v>20</v>
      </c>
      <c r="G12" s="2">
        <v>3</v>
      </c>
      <c r="H12" s="2">
        <v>1300</v>
      </c>
      <c r="I12" s="2">
        <f t="shared" si="2"/>
        <v>91</v>
      </c>
      <c r="J12" s="2"/>
      <c r="K12" s="2"/>
      <c r="L12" s="2"/>
      <c r="M12" s="2"/>
      <c r="N12" s="2">
        <f t="shared" si="0"/>
        <v>1909</v>
      </c>
    </row>
    <row r="13" spans="1:14" ht="12.75">
      <c r="A13" s="2">
        <v>8</v>
      </c>
      <c r="B13" s="2" t="s">
        <v>33</v>
      </c>
      <c r="C13" s="2">
        <v>1000</v>
      </c>
      <c r="D13" s="2"/>
      <c r="E13" s="2">
        <f t="shared" si="1"/>
        <v>1000</v>
      </c>
      <c r="F13" s="2">
        <v>20</v>
      </c>
      <c r="G13" s="2">
        <v>2</v>
      </c>
      <c r="H13" s="2">
        <v>1000</v>
      </c>
      <c r="I13" s="2">
        <f t="shared" si="2"/>
        <v>0</v>
      </c>
      <c r="J13" s="2"/>
      <c r="K13" s="2"/>
      <c r="L13" s="2"/>
      <c r="M13" s="2">
        <v>10</v>
      </c>
      <c r="N13" s="2">
        <f t="shared" si="0"/>
        <v>990</v>
      </c>
    </row>
    <row r="14" spans="1:14" ht="12.75">
      <c r="A14" s="2">
        <v>9</v>
      </c>
      <c r="B14" s="2" t="s">
        <v>34</v>
      </c>
      <c r="C14" s="2">
        <v>1000</v>
      </c>
      <c r="D14" s="2"/>
      <c r="E14" s="2">
        <f t="shared" si="1"/>
        <v>1000</v>
      </c>
      <c r="F14" s="2">
        <v>20</v>
      </c>
      <c r="G14" s="2">
        <v>1</v>
      </c>
      <c r="H14" s="2">
        <v>700</v>
      </c>
      <c r="I14" s="2">
        <f t="shared" si="2"/>
        <v>39</v>
      </c>
      <c r="J14" s="2"/>
      <c r="K14" s="2"/>
      <c r="L14" s="2"/>
      <c r="M14" s="2"/>
      <c r="N14" s="2">
        <f t="shared" si="0"/>
        <v>961</v>
      </c>
    </row>
    <row r="15" spans="1:14" ht="12.75">
      <c r="A15" s="2">
        <v>10</v>
      </c>
      <c r="B15" s="2" t="s">
        <v>45</v>
      </c>
      <c r="C15" s="2">
        <v>600</v>
      </c>
      <c r="D15" s="2"/>
      <c r="E15" s="2">
        <f t="shared" si="1"/>
        <v>600</v>
      </c>
      <c r="F15" s="2">
        <v>26</v>
      </c>
      <c r="G15" s="2">
        <v>0</v>
      </c>
      <c r="H15" s="2">
        <v>400</v>
      </c>
      <c r="I15" s="2">
        <f t="shared" si="2"/>
        <v>26</v>
      </c>
      <c r="J15" s="2"/>
      <c r="K15" s="2"/>
      <c r="L15" s="2"/>
      <c r="M15" s="2"/>
      <c r="N15" s="2">
        <f t="shared" si="0"/>
        <v>574</v>
      </c>
    </row>
    <row r="16" spans="1:14" ht="12.75">
      <c r="A16" s="2" t="s">
        <v>4</v>
      </c>
      <c r="B16" s="2"/>
      <c r="C16" s="2">
        <f>SUM(C6:C15)</f>
        <v>22600</v>
      </c>
      <c r="D16" s="2"/>
      <c r="E16" s="2">
        <f>SUM(E6:E15)</f>
        <v>22600</v>
      </c>
      <c r="F16" s="2"/>
      <c r="G16" s="2"/>
      <c r="H16" s="2">
        <f aca="true" t="shared" si="3" ref="H16:N16">SUM(H6:H15)</f>
        <v>7500</v>
      </c>
      <c r="I16" s="2">
        <f t="shared" si="3"/>
        <v>1963</v>
      </c>
      <c r="J16" s="2">
        <f t="shared" si="3"/>
        <v>800</v>
      </c>
      <c r="K16" s="2">
        <f t="shared" si="3"/>
        <v>2000</v>
      </c>
      <c r="L16" s="2">
        <f t="shared" si="3"/>
        <v>468</v>
      </c>
      <c r="M16" s="2">
        <f t="shared" si="3"/>
        <v>40</v>
      </c>
      <c r="N16" s="2">
        <f t="shared" si="3"/>
        <v>17329</v>
      </c>
    </row>
    <row r="18" ht="18">
      <c r="B18" s="16" t="s">
        <v>58</v>
      </c>
    </row>
    <row r="20" spans="1:14" ht="12.75">
      <c r="A20" s="61" t="s">
        <v>3</v>
      </c>
      <c r="B20" s="74" t="s">
        <v>23</v>
      </c>
      <c r="C20" s="2" t="s">
        <v>36</v>
      </c>
      <c r="D20" s="2"/>
      <c r="E20" s="2"/>
      <c r="F20" s="20" t="s">
        <v>37</v>
      </c>
      <c r="G20" s="82" t="s">
        <v>54</v>
      </c>
      <c r="H20" s="20" t="s">
        <v>39</v>
      </c>
      <c r="I20" s="2" t="s">
        <v>57</v>
      </c>
      <c r="J20" s="17"/>
      <c r="K20" s="2"/>
      <c r="L20" s="18"/>
      <c r="M20" s="2"/>
      <c r="N20" s="82" t="s">
        <v>56</v>
      </c>
    </row>
    <row r="21" spans="1:14" ht="12.75">
      <c r="A21" s="62"/>
      <c r="B21" s="79"/>
      <c r="C21" s="2" t="s">
        <v>46</v>
      </c>
      <c r="D21" s="2" t="s">
        <v>59</v>
      </c>
      <c r="E21" s="17" t="s">
        <v>24</v>
      </c>
      <c r="F21" s="19" t="s">
        <v>38</v>
      </c>
      <c r="G21" s="83"/>
      <c r="H21" s="6" t="s">
        <v>40</v>
      </c>
      <c r="I21" s="18" t="s">
        <v>25</v>
      </c>
      <c r="J21" s="2" t="s">
        <v>41</v>
      </c>
      <c r="K21" s="6" t="s">
        <v>42</v>
      </c>
      <c r="L21" s="2" t="s">
        <v>43</v>
      </c>
      <c r="M21" s="2" t="s">
        <v>44</v>
      </c>
      <c r="N21" s="62"/>
    </row>
    <row r="22" spans="1:14" ht="12.75">
      <c r="A22" s="2">
        <v>1</v>
      </c>
      <c r="B22" s="2" t="s">
        <v>26</v>
      </c>
      <c r="C22" s="2">
        <v>5000</v>
      </c>
      <c r="D22" s="2"/>
      <c r="E22" s="2">
        <f>C22+D22</f>
        <v>5000</v>
      </c>
      <c r="F22" s="6">
        <v>26</v>
      </c>
      <c r="G22" s="6">
        <v>2</v>
      </c>
      <c r="H22" s="6">
        <v>0</v>
      </c>
      <c r="I22" s="2">
        <f>(E22-H22)*0.13</f>
        <v>650</v>
      </c>
      <c r="J22" s="2"/>
      <c r="K22" s="2"/>
      <c r="L22" s="2"/>
      <c r="M22" s="2"/>
      <c r="N22" s="2">
        <f>E22-I22-J22-K22-L22-M22</f>
        <v>4350</v>
      </c>
    </row>
    <row r="23" spans="1:14" ht="12.75">
      <c r="A23" s="2">
        <v>2</v>
      </c>
      <c r="B23" s="2" t="s">
        <v>27</v>
      </c>
      <c r="C23" s="2">
        <v>3000</v>
      </c>
      <c r="D23" s="2"/>
      <c r="E23" s="2">
        <f aca="true" t="shared" si="4" ref="E23:E31">C23+D23</f>
        <v>3000</v>
      </c>
      <c r="F23" s="2">
        <v>26</v>
      </c>
      <c r="G23" s="2">
        <v>1</v>
      </c>
      <c r="H23" s="2">
        <v>700</v>
      </c>
      <c r="I23" s="2">
        <f aca="true" t="shared" si="5" ref="I23:I31">(E23-H23)*0.13</f>
        <v>299</v>
      </c>
      <c r="J23" s="2"/>
      <c r="K23" s="2">
        <v>2000</v>
      </c>
      <c r="L23" s="2"/>
      <c r="M23" s="2"/>
      <c r="N23" s="2">
        <f>E23-I23-J23-K23-L23-M23</f>
        <v>701</v>
      </c>
    </row>
    <row r="24" spans="1:14" ht="12.75">
      <c r="A24" s="2">
        <v>3</v>
      </c>
      <c r="B24" s="2" t="s">
        <v>28</v>
      </c>
      <c r="C24" s="2">
        <v>3000</v>
      </c>
      <c r="D24" s="2"/>
      <c r="E24" s="2">
        <f t="shared" si="4"/>
        <v>3000</v>
      </c>
      <c r="F24" s="2">
        <v>44</v>
      </c>
      <c r="G24" s="2">
        <v>2</v>
      </c>
      <c r="H24" s="2">
        <v>1000</v>
      </c>
      <c r="I24" s="2">
        <f t="shared" si="5"/>
        <v>260</v>
      </c>
      <c r="J24" s="2">
        <v>400</v>
      </c>
      <c r="K24" s="2"/>
      <c r="L24" s="2"/>
      <c r="M24" s="2"/>
      <c r="N24" s="2">
        <f>E24-I24-J24-K24-L24-M24</f>
        <v>2340</v>
      </c>
    </row>
    <row r="25" spans="1:14" ht="12.75">
      <c r="A25" s="2">
        <v>4</v>
      </c>
      <c r="B25" s="2" t="s">
        <v>29</v>
      </c>
      <c r="C25" s="2">
        <v>3000</v>
      </c>
      <c r="D25" s="2"/>
      <c r="E25" s="2">
        <f t="shared" si="4"/>
        <v>3000</v>
      </c>
      <c r="F25" s="2">
        <v>20</v>
      </c>
      <c r="G25" s="2">
        <v>2</v>
      </c>
      <c r="H25" s="2">
        <v>1000</v>
      </c>
      <c r="I25" s="2">
        <f t="shared" si="5"/>
        <v>260</v>
      </c>
      <c r="J25" s="2"/>
      <c r="K25" s="2"/>
      <c r="L25" s="2"/>
      <c r="M25" s="2">
        <v>30</v>
      </c>
      <c r="N25" s="2">
        <f>E25-I25-J25-K25-L25-M25</f>
        <v>2710</v>
      </c>
    </row>
    <row r="26" spans="1:14" ht="12.75">
      <c r="A26" s="2">
        <v>5</v>
      </c>
      <c r="B26" s="2" t="s">
        <v>30</v>
      </c>
      <c r="C26" s="3">
        <v>2000</v>
      </c>
      <c r="D26" s="3"/>
      <c r="E26" s="3">
        <f t="shared" si="4"/>
        <v>2000</v>
      </c>
      <c r="F26" s="3">
        <v>20</v>
      </c>
      <c r="G26" s="3" t="s">
        <v>35</v>
      </c>
      <c r="H26" s="3">
        <v>1000</v>
      </c>
      <c r="I26" s="3">
        <f t="shared" si="5"/>
        <v>130</v>
      </c>
      <c r="J26" s="3"/>
      <c r="K26" s="3" t="s">
        <v>47</v>
      </c>
      <c r="L26" s="3">
        <v>468</v>
      </c>
      <c r="M26" s="3"/>
      <c r="N26" s="23">
        <v>1402</v>
      </c>
    </row>
    <row r="27" spans="1:14" ht="12.75">
      <c r="A27" s="2">
        <v>6</v>
      </c>
      <c r="B27" s="2" t="s">
        <v>31</v>
      </c>
      <c r="C27" s="2">
        <v>2000</v>
      </c>
      <c r="D27" s="2"/>
      <c r="E27" s="2">
        <f t="shared" si="4"/>
        <v>2000</v>
      </c>
      <c r="F27" s="2">
        <v>20</v>
      </c>
      <c r="G27" s="2">
        <v>0</v>
      </c>
      <c r="H27" s="2">
        <v>400</v>
      </c>
      <c r="I27" s="2">
        <f t="shared" si="5"/>
        <v>208</v>
      </c>
      <c r="J27" s="2">
        <v>400</v>
      </c>
      <c r="K27" s="2"/>
      <c r="L27" s="2"/>
      <c r="M27" s="2"/>
      <c r="N27" s="2">
        <f>E27-I27-J27-K27-L27-M27</f>
        <v>1392</v>
      </c>
    </row>
    <row r="28" spans="1:14" ht="12.75">
      <c r="A28" s="2">
        <v>7</v>
      </c>
      <c r="B28" s="2" t="s">
        <v>32</v>
      </c>
      <c r="C28" s="2">
        <v>2000</v>
      </c>
      <c r="D28" s="2"/>
      <c r="E28" s="2">
        <f t="shared" si="4"/>
        <v>2000</v>
      </c>
      <c r="F28" s="2">
        <v>20</v>
      </c>
      <c r="G28" s="2">
        <v>3</v>
      </c>
      <c r="H28" s="2">
        <v>1300</v>
      </c>
      <c r="I28" s="2">
        <f t="shared" si="5"/>
        <v>91</v>
      </c>
      <c r="J28" s="2"/>
      <c r="K28" s="2"/>
      <c r="L28" s="2"/>
      <c r="M28" s="2"/>
      <c r="N28" s="2">
        <f>E28-I28-J28-K28-L28-M28</f>
        <v>1909</v>
      </c>
    </row>
    <row r="29" spans="1:14" ht="12.75">
      <c r="A29" s="2">
        <v>8</v>
      </c>
      <c r="B29" s="2" t="s">
        <v>33</v>
      </c>
      <c r="C29" s="2">
        <v>1000</v>
      </c>
      <c r="D29" s="2"/>
      <c r="E29" s="2">
        <f t="shared" si="4"/>
        <v>1000</v>
      </c>
      <c r="F29" s="2">
        <v>20</v>
      </c>
      <c r="G29" s="2">
        <v>2</v>
      </c>
      <c r="H29" s="2">
        <v>1000</v>
      </c>
      <c r="I29" s="2">
        <f t="shared" si="5"/>
        <v>0</v>
      </c>
      <c r="J29" s="2"/>
      <c r="K29" s="2"/>
      <c r="L29" s="2"/>
      <c r="M29" s="2">
        <v>10</v>
      </c>
      <c r="N29" s="2">
        <f>E29-I29-J29-K29-L29-M29</f>
        <v>990</v>
      </c>
    </row>
    <row r="30" spans="1:14" ht="12.75">
      <c r="A30" s="2">
        <v>9</v>
      </c>
      <c r="B30" s="2" t="s">
        <v>34</v>
      </c>
      <c r="C30" s="2">
        <v>1000</v>
      </c>
      <c r="D30" s="2"/>
      <c r="E30" s="2">
        <f t="shared" si="4"/>
        <v>1000</v>
      </c>
      <c r="F30" s="2">
        <v>20</v>
      </c>
      <c r="G30" s="2">
        <v>1</v>
      </c>
      <c r="H30" s="2">
        <v>700</v>
      </c>
      <c r="I30" s="2">
        <f t="shared" si="5"/>
        <v>39</v>
      </c>
      <c r="J30" s="2"/>
      <c r="K30" s="2"/>
      <c r="L30" s="2"/>
      <c r="M30" s="2"/>
      <c r="N30" s="2">
        <f>E30-I30-J30-K30-L30-M30</f>
        <v>961</v>
      </c>
    </row>
    <row r="31" spans="1:14" ht="12.75">
      <c r="A31" s="2">
        <v>10</v>
      </c>
      <c r="B31" s="2" t="s">
        <v>45</v>
      </c>
      <c r="C31" s="2">
        <v>600</v>
      </c>
      <c r="D31" s="2"/>
      <c r="E31" s="2">
        <f t="shared" si="4"/>
        <v>600</v>
      </c>
      <c r="F31" s="2">
        <v>26</v>
      </c>
      <c r="G31" s="2">
        <v>0</v>
      </c>
      <c r="H31" s="2">
        <v>400</v>
      </c>
      <c r="I31" s="2">
        <f t="shared" si="5"/>
        <v>26</v>
      </c>
      <c r="J31" s="2"/>
      <c r="K31" s="2"/>
      <c r="L31" s="2"/>
      <c r="M31" s="2"/>
      <c r="N31" s="2">
        <f>E31-I31-J31-K31-L31-M31</f>
        <v>574</v>
      </c>
    </row>
    <row r="32" spans="1:14" ht="12.75">
      <c r="A32" s="2" t="s">
        <v>4</v>
      </c>
      <c r="B32" s="2"/>
      <c r="C32" s="2">
        <f>SUM(C22:C31)</f>
        <v>22600</v>
      </c>
      <c r="D32" s="2"/>
      <c r="E32" s="2">
        <f>SUM(E22:E31)</f>
        <v>22600</v>
      </c>
      <c r="F32" s="2"/>
      <c r="G32" s="2"/>
      <c r="H32" s="2">
        <f aca="true" t="shared" si="6" ref="H32:N32">SUM(H22:H31)</f>
        <v>7500</v>
      </c>
      <c r="I32" s="2">
        <f t="shared" si="6"/>
        <v>1963</v>
      </c>
      <c r="J32" s="2">
        <f t="shared" si="6"/>
        <v>800</v>
      </c>
      <c r="K32" s="2">
        <f t="shared" si="6"/>
        <v>2000</v>
      </c>
      <c r="L32" s="2">
        <f t="shared" si="6"/>
        <v>468</v>
      </c>
      <c r="M32" s="2">
        <f t="shared" si="6"/>
        <v>40</v>
      </c>
      <c r="N32" s="2">
        <f t="shared" si="6"/>
        <v>17329</v>
      </c>
    </row>
  </sheetData>
  <mergeCells count="8">
    <mergeCell ref="G4:G5"/>
    <mergeCell ref="A4:A5"/>
    <mergeCell ref="B4:B5"/>
    <mergeCell ref="N4:N5"/>
    <mergeCell ref="A20:A21"/>
    <mergeCell ref="B20:B21"/>
    <mergeCell ref="G20:G21"/>
    <mergeCell ref="N20:N21"/>
  </mergeCells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6">
      <selection activeCell="N22" sqref="N22"/>
    </sheetView>
  </sheetViews>
  <sheetFormatPr defaultColWidth="9.00390625" defaultRowHeight="12.75"/>
  <cols>
    <col min="1" max="1" width="5.25390625" style="0" customWidth="1"/>
    <col min="2" max="2" width="11.875" style="0" customWidth="1"/>
    <col min="3" max="3" width="6.375" style="0" customWidth="1"/>
    <col min="4" max="4" width="7.00390625" style="0" customWidth="1"/>
    <col min="5" max="5" width="6.125" style="0" customWidth="1"/>
    <col min="6" max="6" width="6.75390625" style="0" customWidth="1"/>
    <col min="7" max="7" width="8.00390625" style="0" customWidth="1"/>
    <col min="8" max="8" width="6.25390625" style="0" customWidth="1"/>
    <col min="9" max="9" width="5.625" style="0" customWidth="1"/>
    <col min="10" max="10" width="6.125" style="0" customWidth="1"/>
    <col min="11" max="11" width="5.75390625" style="0" customWidth="1"/>
    <col min="12" max="12" width="8.625" style="0" customWidth="1"/>
    <col min="13" max="13" width="7.25390625" style="0" customWidth="1"/>
  </cols>
  <sheetData>
    <row r="2" ht="18">
      <c r="B2" s="16" t="s">
        <v>60</v>
      </c>
    </row>
    <row r="4" spans="1:13" ht="20.25" customHeight="1">
      <c r="A4" s="61" t="s">
        <v>3</v>
      </c>
      <c r="B4" s="74" t="s">
        <v>23</v>
      </c>
      <c r="C4" s="2" t="s">
        <v>36</v>
      </c>
      <c r="D4" s="2"/>
      <c r="E4" s="2"/>
      <c r="F4" s="82" t="s">
        <v>54</v>
      </c>
      <c r="G4" s="61" t="s">
        <v>61</v>
      </c>
      <c r="H4" s="2" t="s">
        <v>57</v>
      </c>
      <c r="I4" s="17"/>
      <c r="J4" s="2"/>
      <c r="K4" s="18"/>
      <c r="L4" s="2"/>
      <c r="M4" s="82" t="s">
        <v>56</v>
      </c>
    </row>
    <row r="5" spans="1:13" ht="18" customHeight="1">
      <c r="A5" s="62"/>
      <c r="B5" s="79"/>
      <c r="C5" s="2" t="s">
        <v>46</v>
      </c>
      <c r="D5" s="2" t="s">
        <v>59</v>
      </c>
      <c r="E5" s="17" t="s">
        <v>24</v>
      </c>
      <c r="F5" s="83"/>
      <c r="G5" s="62"/>
      <c r="H5" s="18" t="s">
        <v>25</v>
      </c>
      <c r="I5" s="2" t="s">
        <v>41</v>
      </c>
      <c r="J5" s="6" t="s">
        <v>42</v>
      </c>
      <c r="K5" s="2" t="s">
        <v>43</v>
      </c>
      <c r="L5" s="2" t="s">
        <v>44</v>
      </c>
      <c r="M5" s="62"/>
    </row>
    <row r="6" spans="1:13" ht="12.75">
      <c r="A6" s="2">
        <v>1</v>
      </c>
      <c r="B6" s="2" t="s">
        <v>26</v>
      </c>
      <c r="C6" s="2">
        <v>5000</v>
      </c>
      <c r="D6" s="2">
        <f>C6*1</f>
        <v>5000</v>
      </c>
      <c r="E6" s="2">
        <f>C6+D6</f>
        <v>10000</v>
      </c>
      <c r="F6" s="6">
        <v>2</v>
      </c>
      <c r="G6" s="6">
        <v>0</v>
      </c>
      <c r="H6" s="2">
        <f aca="true" t="shared" si="0" ref="H6:H15">(E6-G6)*0.13</f>
        <v>1300</v>
      </c>
      <c r="I6" s="2"/>
      <c r="J6" s="2"/>
      <c r="K6" s="2"/>
      <c r="L6" s="2"/>
      <c r="M6" s="2">
        <f>E6-H6-I6-J6-K6-L6</f>
        <v>8700</v>
      </c>
    </row>
    <row r="7" spans="1:13" ht="12.75">
      <c r="A7" s="2">
        <v>2</v>
      </c>
      <c r="B7" s="2" t="s">
        <v>27</v>
      </c>
      <c r="C7" s="2">
        <v>3000</v>
      </c>
      <c r="D7" s="2">
        <f>C7*1</f>
        <v>3000</v>
      </c>
      <c r="E7" s="2">
        <f aca="true" t="shared" si="1" ref="E7:E15">C7+D7</f>
        <v>6000</v>
      </c>
      <c r="F7" s="2">
        <v>1</v>
      </c>
      <c r="G7" s="2">
        <v>0</v>
      </c>
      <c r="H7" s="2">
        <f t="shared" si="0"/>
        <v>780</v>
      </c>
      <c r="I7" s="2"/>
      <c r="J7" s="2">
        <v>2000</v>
      </c>
      <c r="K7" s="2"/>
      <c r="L7" s="2"/>
      <c r="M7" s="2">
        <f>E7-H7-I7-J7-K7-L7</f>
        <v>3220</v>
      </c>
    </row>
    <row r="8" spans="1:13" ht="12.75">
      <c r="A8" s="2">
        <v>3</v>
      </c>
      <c r="B8" s="2" t="s">
        <v>28</v>
      </c>
      <c r="C8" s="2">
        <v>3000</v>
      </c>
      <c r="D8" s="2">
        <f>C8*1</f>
        <v>3000</v>
      </c>
      <c r="E8" s="2">
        <f t="shared" si="1"/>
        <v>6000</v>
      </c>
      <c r="F8" s="2">
        <v>2</v>
      </c>
      <c r="G8" s="2">
        <v>0</v>
      </c>
      <c r="H8" s="2">
        <f t="shared" si="0"/>
        <v>780</v>
      </c>
      <c r="I8" s="2">
        <v>400</v>
      </c>
      <c r="J8" s="2"/>
      <c r="K8" s="2"/>
      <c r="L8" s="2"/>
      <c r="M8" s="2">
        <f>E8-H8-I8-J8-K8-L8</f>
        <v>4820</v>
      </c>
    </row>
    <row r="9" spans="1:13" ht="12.75">
      <c r="A9" s="2">
        <v>4</v>
      </c>
      <c r="B9" s="2" t="s">
        <v>29</v>
      </c>
      <c r="C9" s="2">
        <v>3000</v>
      </c>
      <c r="D9" s="2">
        <f>C9*1</f>
        <v>3000</v>
      </c>
      <c r="E9" s="2">
        <f t="shared" si="1"/>
        <v>6000</v>
      </c>
      <c r="F9" s="2">
        <v>2</v>
      </c>
      <c r="G9" s="2">
        <v>0</v>
      </c>
      <c r="H9" s="2">
        <f t="shared" si="0"/>
        <v>780</v>
      </c>
      <c r="I9" s="2"/>
      <c r="J9" s="2"/>
      <c r="K9" s="2"/>
      <c r="L9" s="2">
        <v>30</v>
      </c>
      <c r="M9" s="2">
        <f>E9-H9-I9-J9-K9-L9</f>
        <v>5190</v>
      </c>
    </row>
    <row r="10" spans="1:13" ht="12.75">
      <c r="A10" s="2">
        <v>5</v>
      </c>
      <c r="B10" s="2" t="s">
        <v>30</v>
      </c>
      <c r="C10" s="3">
        <v>2000</v>
      </c>
      <c r="D10" s="3">
        <f>C10*0.5</f>
        <v>1000</v>
      </c>
      <c r="E10" s="3">
        <f t="shared" si="1"/>
        <v>3000</v>
      </c>
      <c r="F10" s="3" t="s">
        <v>35</v>
      </c>
      <c r="G10" s="3">
        <v>1000</v>
      </c>
      <c r="H10" s="3">
        <f t="shared" si="0"/>
        <v>260</v>
      </c>
      <c r="I10" s="3"/>
      <c r="J10" s="3" t="s">
        <v>47</v>
      </c>
      <c r="K10" s="3">
        <f>(E10-H10)*0.25</f>
        <v>685</v>
      </c>
      <c r="L10" s="3"/>
      <c r="M10" s="23">
        <v>2055</v>
      </c>
    </row>
    <row r="11" spans="1:13" ht="12.75">
      <c r="A11" s="2">
        <v>6</v>
      </c>
      <c r="B11" s="2" t="s">
        <v>31</v>
      </c>
      <c r="C11" s="2">
        <v>2000</v>
      </c>
      <c r="D11" s="3">
        <f>C11*0.5</f>
        <v>1000</v>
      </c>
      <c r="E11" s="2">
        <f t="shared" si="1"/>
        <v>3000</v>
      </c>
      <c r="F11" s="2">
        <v>0</v>
      </c>
      <c r="G11" s="2">
        <v>400</v>
      </c>
      <c r="H11" s="2">
        <f t="shared" si="0"/>
        <v>338</v>
      </c>
      <c r="I11" s="2">
        <v>400</v>
      </c>
      <c r="J11" s="2"/>
      <c r="K11" s="2"/>
      <c r="L11" s="2"/>
      <c r="M11" s="2">
        <f>E11-H11-I11-J11-K11-L11</f>
        <v>2262</v>
      </c>
    </row>
    <row r="12" spans="1:13" ht="12.75">
      <c r="A12" s="2">
        <v>7</v>
      </c>
      <c r="B12" s="2" t="s">
        <v>32</v>
      </c>
      <c r="C12" s="2">
        <v>2000</v>
      </c>
      <c r="D12" s="3">
        <f>C12*0.5</f>
        <v>1000</v>
      </c>
      <c r="E12" s="2">
        <f t="shared" si="1"/>
        <v>3000</v>
      </c>
      <c r="F12" s="2">
        <v>3</v>
      </c>
      <c r="G12" s="2">
        <v>1300</v>
      </c>
      <c r="H12" s="2">
        <f t="shared" si="0"/>
        <v>221</v>
      </c>
      <c r="I12" s="2"/>
      <c r="J12" s="2"/>
      <c r="K12" s="2"/>
      <c r="L12" s="2"/>
      <c r="M12" s="2">
        <f>E12-H12-I12-J12-K12-L12</f>
        <v>2779</v>
      </c>
    </row>
    <row r="13" spans="1:13" ht="12.75">
      <c r="A13" s="2">
        <v>8</v>
      </c>
      <c r="B13" s="2" t="s">
        <v>33</v>
      </c>
      <c r="C13" s="2">
        <v>1000</v>
      </c>
      <c r="D13" s="2">
        <f>C13*0.3</f>
        <v>300</v>
      </c>
      <c r="E13" s="2">
        <f t="shared" si="1"/>
        <v>1300</v>
      </c>
      <c r="F13" s="2">
        <v>2</v>
      </c>
      <c r="G13" s="2">
        <v>1000</v>
      </c>
      <c r="H13" s="2">
        <f t="shared" si="0"/>
        <v>39</v>
      </c>
      <c r="I13" s="2"/>
      <c r="J13" s="2"/>
      <c r="K13" s="2"/>
      <c r="L13" s="2">
        <v>10</v>
      </c>
      <c r="M13" s="2">
        <f>E13-H13-I13-J13-K13-L13</f>
        <v>1251</v>
      </c>
    </row>
    <row r="14" spans="1:13" ht="12.75">
      <c r="A14" s="2">
        <v>9</v>
      </c>
      <c r="B14" s="2" t="s">
        <v>34</v>
      </c>
      <c r="C14" s="2">
        <v>1000</v>
      </c>
      <c r="D14" s="2">
        <f>C14*0.3</f>
        <v>300</v>
      </c>
      <c r="E14" s="2">
        <f t="shared" si="1"/>
        <v>1300</v>
      </c>
      <c r="F14" s="2">
        <v>1</v>
      </c>
      <c r="G14" s="2">
        <v>700</v>
      </c>
      <c r="H14" s="2">
        <f t="shared" si="0"/>
        <v>78</v>
      </c>
      <c r="I14" s="2"/>
      <c r="J14" s="2"/>
      <c r="K14" s="2"/>
      <c r="L14" s="2"/>
      <c r="M14" s="2">
        <f>E14-H14-I14-J14-K14-L14</f>
        <v>1222</v>
      </c>
    </row>
    <row r="15" spans="1:13" ht="12.75">
      <c r="A15" s="2">
        <v>10</v>
      </c>
      <c r="B15" s="2" t="s">
        <v>45</v>
      </c>
      <c r="C15" s="2">
        <v>600</v>
      </c>
      <c r="D15" s="2"/>
      <c r="E15" s="2">
        <f t="shared" si="1"/>
        <v>600</v>
      </c>
      <c r="F15" s="2">
        <v>0</v>
      </c>
      <c r="G15" s="2">
        <v>400</v>
      </c>
      <c r="H15" s="2">
        <f t="shared" si="0"/>
        <v>26</v>
      </c>
      <c r="I15" s="2"/>
      <c r="J15" s="2"/>
      <c r="K15" s="2"/>
      <c r="L15" s="2"/>
      <c r="M15" s="2">
        <f>E15-H15-I15-J15-K15-L15</f>
        <v>574</v>
      </c>
    </row>
    <row r="16" spans="1:13" ht="12.75">
      <c r="A16" s="2" t="s">
        <v>4</v>
      </c>
      <c r="B16" s="2"/>
      <c r="C16" s="2">
        <f>SUM(C6:C15)</f>
        <v>22600</v>
      </c>
      <c r="D16" s="2"/>
      <c r="E16" s="2">
        <f>SUM(E6:E15)</f>
        <v>40200</v>
      </c>
      <c r="F16" s="2"/>
      <c r="G16" s="2">
        <f aca="true" t="shared" si="2" ref="G16:M16">SUM(G6:G15)</f>
        <v>4800</v>
      </c>
      <c r="H16" s="2">
        <f t="shared" si="2"/>
        <v>4602</v>
      </c>
      <c r="I16" s="2">
        <f t="shared" si="2"/>
        <v>800</v>
      </c>
      <c r="J16" s="2">
        <f t="shared" si="2"/>
        <v>2000</v>
      </c>
      <c r="K16" s="2">
        <f t="shared" si="2"/>
        <v>685</v>
      </c>
      <c r="L16" s="2">
        <f t="shared" si="2"/>
        <v>40</v>
      </c>
      <c r="M16" s="2">
        <f t="shared" si="2"/>
        <v>32073</v>
      </c>
    </row>
    <row r="19" ht="18">
      <c r="A19" s="16" t="s">
        <v>63</v>
      </c>
    </row>
    <row r="21" spans="1:12" ht="12.75">
      <c r="A21" s="84" t="s">
        <v>48</v>
      </c>
      <c r="B21" s="82" t="s">
        <v>49</v>
      </c>
      <c r="C21" s="21" t="s">
        <v>50</v>
      </c>
      <c r="D21" s="22"/>
      <c r="E21" s="2"/>
      <c r="F21" s="78" t="s">
        <v>51</v>
      </c>
      <c r="G21" s="71" t="s">
        <v>52</v>
      </c>
      <c r="H21" s="72"/>
      <c r="I21" s="72"/>
      <c r="J21" s="73"/>
      <c r="K21" s="86" t="s">
        <v>62</v>
      </c>
      <c r="L21" s="86" t="s">
        <v>53</v>
      </c>
    </row>
    <row r="22" spans="1:12" ht="13.5" thickBot="1">
      <c r="A22" s="85"/>
      <c r="B22" s="66"/>
      <c r="C22" s="10">
        <v>20</v>
      </c>
      <c r="D22" s="10">
        <v>26</v>
      </c>
      <c r="E22" s="10">
        <v>44</v>
      </c>
      <c r="F22" s="81"/>
      <c r="G22" s="10">
        <v>76</v>
      </c>
      <c r="H22" s="10">
        <v>68</v>
      </c>
      <c r="I22" s="10">
        <v>73</v>
      </c>
      <c r="J22" s="10">
        <v>50</v>
      </c>
      <c r="K22" s="87"/>
      <c r="L22" s="87"/>
    </row>
    <row r="23" spans="1:12" ht="12.75">
      <c r="A23" s="6">
        <v>4</v>
      </c>
      <c r="B23" s="6">
        <v>7683</v>
      </c>
      <c r="C23" s="6">
        <v>11000</v>
      </c>
      <c r="D23" s="6">
        <v>8600</v>
      </c>
      <c r="E23" s="6">
        <v>3000</v>
      </c>
      <c r="F23" s="6">
        <f>SUM(C23:E23)</f>
        <v>22600</v>
      </c>
      <c r="G23" s="6">
        <v>1308</v>
      </c>
      <c r="H23" s="6">
        <v>1963</v>
      </c>
      <c r="I23" s="6">
        <v>2000</v>
      </c>
      <c r="J23" s="6">
        <v>7683</v>
      </c>
      <c r="K23" s="6">
        <f>SUM(G23:J23)</f>
        <v>12954</v>
      </c>
      <c r="L23" s="6">
        <v>17329</v>
      </c>
    </row>
    <row r="24" spans="1:12" ht="12.75">
      <c r="A24" s="2">
        <v>5</v>
      </c>
      <c r="B24" s="2">
        <v>17329</v>
      </c>
      <c r="C24" s="2">
        <v>11000</v>
      </c>
      <c r="D24" s="2">
        <v>8600</v>
      </c>
      <c r="E24" s="2">
        <v>3000</v>
      </c>
      <c r="F24" s="6">
        <f>SUM(C24:E24)</f>
        <v>22600</v>
      </c>
      <c r="G24" s="2">
        <v>1308</v>
      </c>
      <c r="H24" s="2">
        <v>1963</v>
      </c>
      <c r="I24" s="2">
        <v>2000</v>
      </c>
      <c r="J24" s="2">
        <v>17329</v>
      </c>
      <c r="K24" s="6">
        <f>SUM(G24:J24)</f>
        <v>22600</v>
      </c>
      <c r="L24" s="2">
        <v>17329</v>
      </c>
    </row>
    <row r="25" spans="1:12" ht="12.75">
      <c r="A25" s="2">
        <v>6</v>
      </c>
      <c r="B25" s="2">
        <v>17329</v>
      </c>
      <c r="C25" s="2">
        <v>17600</v>
      </c>
      <c r="D25" s="2">
        <v>16600</v>
      </c>
      <c r="E25" s="2">
        <v>6000</v>
      </c>
      <c r="F25" s="6">
        <f>SUM(C25:E25)</f>
        <v>40200</v>
      </c>
      <c r="G25" s="2">
        <v>1525</v>
      </c>
      <c r="H25" s="2">
        <v>4602</v>
      </c>
      <c r="I25" s="2">
        <v>2000</v>
      </c>
      <c r="J25" s="2">
        <v>17329</v>
      </c>
      <c r="K25" s="6">
        <f>SUM(G25:J25)</f>
        <v>25456</v>
      </c>
      <c r="L25" s="2">
        <v>32073</v>
      </c>
    </row>
    <row r="26" spans="1:12" ht="12.75">
      <c r="A26" s="2" t="s">
        <v>4</v>
      </c>
      <c r="B26" s="2">
        <v>7683</v>
      </c>
      <c r="C26" s="2">
        <f aca="true" t="shared" si="3" ref="C26:K26">SUM(C23:C25)</f>
        <v>39600</v>
      </c>
      <c r="D26" s="2">
        <f t="shared" si="3"/>
        <v>33800</v>
      </c>
      <c r="E26" s="2">
        <f t="shared" si="3"/>
        <v>12000</v>
      </c>
      <c r="F26" s="2">
        <f t="shared" si="3"/>
        <v>85400</v>
      </c>
      <c r="G26" s="2">
        <f t="shared" si="3"/>
        <v>4141</v>
      </c>
      <c r="H26" s="2">
        <f t="shared" si="3"/>
        <v>8528</v>
      </c>
      <c r="I26" s="2">
        <f t="shared" si="3"/>
        <v>6000</v>
      </c>
      <c r="J26" s="2">
        <f t="shared" si="3"/>
        <v>42341</v>
      </c>
      <c r="K26" s="2">
        <f t="shared" si="3"/>
        <v>61010</v>
      </c>
      <c r="L26" s="2">
        <v>32073</v>
      </c>
    </row>
  </sheetData>
  <mergeCells count="11">
    <mergeCell ref="F21:F22"/>
    <mergeCell ref="A21:A22"/>
    <mergeCell ref="K21:K22"/>
    <mergeCell ref="L21:L22"/>
    <mergeCell ref="B21:B22"/>
    <mergeCell ref="G21:J21"/>
    <mergeCell ref="A4:A5"/>
    <mergeCell ref="B4:B5"/>
    <mergeCell ref="F4:F5"/>
    <mergeCell ref="M4:M5"/>
    <mergeCell ref="G4:G5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9"/>
  <sheetViews>
    <sheetView workbookViewId="0" topLeftCell="F1">
      <selection activeCell="X12" sqref="X12"/>
    </sheetView>
  </sheetViews>
  <sheetFormatPr defaultColWidth="9.00390625" defaultRowHeight="12.75"/>
  <cols>
    <col min="1" max="1" width="3.625" style="0" customWidth="1"/>
    <col min="2" max="2" width="12.25390625" style="0" customWidth="1"/>
    <col min="3" max="3" width="5.125" style="0" customWidth="1"/>
    <col min="4" max="4" width="6.25390625" style="0" customWidth="1"/>
    <col min="5" max="5" width="6.75390625" style="0" customWidth="1"/>
    <col min="6" max="6" width="4.125" style="0" customWidth="1"/>
    <col min="7" max="7" width="7.00390625" style="0" customWidth="1"/>
    <col min="8" max="8" width="5.875" style="0" customWidth="1"/>
    <col min="9" max="9" width="4.00390625" style="0" customWidth="1"/>
    <col min="10" max="10" width="6.625" style="0" customWidth="1"/>
    <col min="11" max="11" width="5.25390625" style="0" customWidth="1"/>
    <col min="12" max="12" width="4.75390625" style="0" customWidth="1"/>
    <col min="13" max="13" width="6.375" style="0" customWidth="1"/>
    <col min="14" max="14" width="6.125" style="0" customWidth="1"/>
    <col min="15" max="15" width="5.125" style="0" customWidth="1"/>
    <col min="16" max="16" width="6.375" style="0" customWidth="1"/>
    <col min="17" max="19" width="5.00390625" style="0" customWidth="1"/>
    <col min="20" max="21" width="6.00390625" style="0" customWidth="1"/>
    <col min="22" max="22" width="4.75390625" style="0" customWidth="1"/>
    <col min="23" max="23" width="5.00390625" style="0" customWidth="1"/>
    <col min="24" max="24" width="6.25390625" style="0" customWidth="1"/>
  </cols>
  <sheetData>
    <row r="1" ht="18">
      <c r="A1" s="16" t="s">
        <v>79</v>
      </c>
    </row>
    <row r="2" spans="1:24" ht="12.75">
      <c r="A2" s="78" t="s">
        <v>3</v>
      </c>
      <c r="B2" s="60" t="s">
        <v>64</v>
      </c>
      <c r="C2" s="86" t="s">
        <v>84</v>
      </c>
      <c r="D2" s="86"/>
      <c r="E2" s="60" t="s">
        <v>69</v>
      </c>
      <c r="F2" s="60"/>
      <c r="G2" s="60"/>
      <c r="H2" s="88" t="s">
        <v>82</v>
      </c>
      <c r="I2" s="89"/>
      <c r="J2" s="90"/>
      <c r="K2" s="78" t="s">
        <v>83</v>
      </c>
      <c r="L2" s="78"/>
      <c r="M2" s="78"/>
      <c r="N2" s="71" t="s">
        <v>74</v>
      </c>
      <c r="O2" s="72"/>
      <c r="P2" s="72"/>
      <c r="Q2" s="72"/>
      <c r="R2" s="72"/>
      <c r="S2" s="72"/>
      <c r="T2" s="72"/>
      <c r="U2" s="72"/>
      <c r="V2" s="73"/>
      <c r="W2" s="78" t="s">
        <v>77</v>
      </c>
      <c r="X2" s="60"/>
    </row>
    <row r="3" spans="1:24" ht="12.75">
      <c r="A3" s="78"/>
      <c r="B3" s="60"/>
      <c r="C3" s="86"/>
      <c r="D3" s="86"/>
      <c r="E3" s="60"/>
      <c r="F3" s="60"/>
      <c r="G3" s="60"/>
      <c r="H3" s="91"/>
      <c r="I3" s="92"/>
      <c r="J3" s="93"/>
      <c r="K3" s="78"/>
      <c r="L3" s="78"/>
      <c r="M3" s="78"/>
      <c r="N3" s="2" t="s">
        <v>75</v>
      </c>
      <c r="O3" s="2"/>
      <c r="P3" s="2"/>
      <c r="Q3" s="71" t="s">
        <v>76</v>
      </c>
      <c r="R3" s="72"/>
      <c r="S3" s="72"/>
      <c r="T3" s="72"/>
      <c r="U3" s="72"/>
      <c r="V3" s="73"/>
      <c r="W3" s="78"/>
      <c r="X3" s="60"/>
    </row>
    <row r="4" spans="1:24" ht="12.75">
      <c r="A4" s="5"/>
      <c r="B4" s="5"/>
      <c r="C4" s="2" t="s">
        <v>67</v>
      </c>
      <c r="D4" s="2" t="s">
        <v>68</v>
      </c>
      <c r="E4" s="2" t="s">
        <v>70</v>
      </c>
      <c r="F4" s="2" t="s">
        <v>71</v>
      </c>
      <c r="G4" s="2" t="s">
        <v>72</v>
      </c>
      <c r="H4" s="2" t="s">
        <v>70</v>
      </c>
      <c r="I4" s="2" t="s">
        <v>71</v>
      </c>
      <c r="J4" s="2" t="s">
        <v>73</v>
      </c>
      <c r="K4" s="2" t="s">
        <v>70</v>
      </c>
      <c r="L4" s="24" t="s">
        <v>71</v>
      </c>
      <c r="M4" s="24" t="s">
        <v>72</v>
      </c>
      <c r="N4" s="24" t="s">
        <v>70</v>
      </c>
      <c r="O4" s="24" t="s">
        <v>81</v>
      </c>
      <c r="P4" s="24" t="s">
        <v>72</v>
      </c>
      <c r="Q4" s="2">
        <v>10</v>
      </c>
      <c r="R4" s="2">
        <v>26</v>
      </c>
      <c r="S4" s="2">
        <v>44</v>
      </c>
      <c r="T4" s="2">
        <v>41</v>
      </c>
      <c r="U4" s="2">
        <v>60</v>
      </c>
      <c r="V4" s="2">
        <v>19</v>
      </c>
      <c r="W4" s="2" t="s">
        <v>67</v>
      </c>
      <c r="X4" s="2" t="s">
        <v>68</v>
      </c>
    </row>
    <row r="5" spans="1:24" ht="12.75">
      <c r="A5" s="2">
        <v>1</v>
      </c>
      <c r="B5" s="2" t="s">
        <v>65</v>
      </c>
      <c r="C5" s="2">
        <v>8720</v>
      </c>
      <c r="D5" s="2"/>
      <c r="E5" s="26">
        <v>37357</v>
      </c>
      <c r="F5" s="2">
        <v>50</v>
      </c>
      <c r="G5" s="2">
        <v>1000</v>
      </c>
      <c r="H5" s="2"/>
      <c r="I5" s="2"/>
      <c r="J5" s="2"/>
      <c r="K5" s="26">
        <v>37361</v>
      </c>
      <c r="L5" s="2">
        <v>50</v>
      </c>
      <c r="M5" s="2">
        <v>120</v>
      </c>
      <c r="N5" s="25" t="s">
        <v>80</v>
      </c>
      <c r="O5" s="2">
        <v>7</v>
      </c>
      <c r="P5" s="2">
        <v>4030</v>
      </c>
      <c r="Q5" s="2"/>
      <c r="R5" s="2">
        <v>1780</v>
      </c>
      <c r="S5" s="2"/>
      <c r="T5" s="2"/>
      <c r="U5" s="2">
        <v>2080</v>
      </c>
      <c r="V5" s="2">
        <v>170</v>
      </c>
      <c r="W5" s="2"/>
      <c r="X5" s="2">
        <v>22030</v>
      </c>
    </row>
    <row r="6" spans="1:24" ht="12.75">
      <c r="A6" s="2"/>
      <c r="B6" s="2"/>
      <c r="C6" s="2"/>
      <c r="D6" s="2"/>
      <c r="E6" s="26"/>
      <c r="F6" s="2"/>
      <c r="G6" s="2"/>
      <c r="H6" s="2"/>
      <c r="I6" s="2"/>
      <c r="J6" s="2"/>
      <c r="K6" s="2"/>
      <c r="L6" s="2"/>
      <c r="M6" s="2"/>
      <c r="N6" s="26">
        <v>37382</v>
      </c>
      <c r="O6" s="2">
        <v>9</v>
      </c>
      <c r="P6" s="2">
        <v>27600</v>
      </c>
      <c r="Q6" s="2"/>
      <c r="R6" s="2"/>
      <c r="S6" s="2"/>
      <c r="T6" s="2">
        <v>23000</v>
      </c>
      <c r="U6" s="2"/>
      <c r="V6" s="2">
        <v>4600</v>
      </c>
      <c r="W6" s="2"/>
      <c r="X6" s="2"/>
    </row>
    <row r="7" spans="1:24" ht="12.75">
      <c r="A7" s="2">
        <v>2</v>
      </c>
      <c r="B7" s="2" t="s">
        <v>66</v>
      </c>
      <c r="C7" s="2"/>
      <c r="D7" s="2">
        <v>1500</v>
      </c>
      <c r="E7" s="26">
        <v>37366</v>
      </c>
      <c r="F7" s="2">
        <v>50</v>
      </c>
      <c r="G7" s="2">
        <v>640</v>
      </c>
      <c r="H7" s="2"/>
      <c r="I7" s="2"/>
      <c r="J7" s="2"/>
      <c r="K7" s="2"/>
      <c r="L7" s="2"/>
      <c r="M7" s="2"/>
      <c r="N7" s="26">
        <v>37374</v>
      </c>
      <c r="O7" s="2">
        <v>8</v>
      </c>
      <c r="P7" s="2">
        <v>2420</v>
      </c>
      <c r="Q7" s="2"/>
      <c r="R7" s="2">
        <v>420</v>
      </c>
      <c r="S7" s="2"/>
      <c r="T7" s="2"/>
      <c r="U7" s="2">
        <v>2000</v>
      </c>
      <c r="V7" s="2"/>
      <c r="W7" s="2"/>
      <c r="X7" s="2">
        <v>3280</v>
      </c>
    </row>
    <row r="8" spans="1:24" ht="12.75">
      <c r="A8" s="2">
        <v>3</v>
      </c>
      <c r="B8" s="2" t="s">
        <v>78</v>
      </c>
      <c r="C8" s="2"/>
      <c r="D8" s="2">
        <v>8700</v>
      </c>
      <c r="E8" s="2"/>
      <c r="F8" s="2"/>
      <c r="G8" s="2"/>
      <c r="H8" s="26">
        <v>37417</v>
      </c>
      <c r="I8" s="2">
        <v>50</v>
      </c>
      <c r="J8" s="2">
        <v>100</v>
      </c>
      <c r="K8" s="2"/>
      <c r="L8" s="2"/>
      <c r="M8" s="2"/>
      <c r="N8" s="26">
        <v>37415</v>
      </c>
      <c r="O8" s="2">
        <v>10</v>
      </c>
      <c r="P8" s="2">
        <v>960</v>
      </c>
      <c r="Q8" s="2">
        <v>840</v>
      </c>
      <c r="R8" s="2"/>
      <c r="S8" s="2">
        <v>120</v>
      </c>
      <c r="T8" s="2"/>
      <c r="U8" s="2"/>
      <c r="V8" s="2"/>
      <c r="W8" s="2"/>
      <c r="X8" s="2">
        <v>9560</v>
      </c>
    </row>
    <row r="9" spans="1:24" ht="12.75">
      <c r="A9" s="18" t="s">
        <v>4</v>
      </c>
      <c r="B9" s="2"/>
      <c r="C9" s="2">
        <f>SUM(C5:C8)</f>
        <v>8720</v>
      </c>
      <c r="D9" s="2">
        <f>SUM(D5:D8)</f>
        <v>10200</v>
      </c>
      <c r="E9" s="2"/>
      <c r="F9" s="2"/>
      <c r="G9" s="2">
        <f>SUM(G5:G8)</f>
        <v>1640</v>
      </c>
      <c r="H9" s="2"/>
      <c r="I9" s="2"/>
      <c r="J9" s="2">
        <f>SUM(J5:J8)</f>
        <v>100</v>
      </c>
      <c r="K9" s="2"/>
      <c r="L9" s="2"/>
      <c r="M9" s="2">
        <f>SUM(M5:M8)</f>
        <v>120</v>
      </c>
      <c r="N9" s="2"/>
      <c r="O9" s="2"/>
      <c r="P9" s="2">
        <f>SUM(P5:P8)</f>
        <v>35010</v>
      </c>
      <c r="Q9" s="2">
        <f aca="true" t="shared" si="0" ref="Q9:X9">SUM(Q5:Q8)</f>
        <v>840</v>
      </c>
      <c r="R9" s="2">
        <f t="shared" si="0"/>
        <v>2200</v>
      </c>
      <c r="S9" s="2">
        <f t="shared" si="0"/>
        <v>120</v>
      </c>
      <c r="T9" s="2">
        <f t="shared" si="0"/>
        <v>23000</v>
      </c>
      <c r="U9" s="2">
        <f>SUM(U5:U8)</f>
        <v>4080</v>
      </c>
      <c r="V9" s="2">
        <f t="shared" si="0"/>
        <v>4770</v>
      </c>
      <c r="W9" s="2">
        <f t="shared" si="0"/>
        <v>0</v>
      </c>
      <c r="X9" s="2">
        <f t="shared" si="0"/>
        <v>34870</v>
      </c>
    </row>
  </sheetData>
  <mergeCells count="9">
    <mergeCell ref="A2:A3"/>
    <mergeCell ref="B2:B3"/>
    <mergeCell ref="N2:V2"/>
    <mergeCell ref="W2:X3"/>
    <mergeCell ref="E2:G3"/>
    <mergeCell ref="C2:D3"/>
    <mergeCell ref="H2:J3"/>
    <mergeCell ref="K2:M3"/>
    <mergeCell ref="Q3:V3"/>
  </mergeCells>
  <printOptions/>
  <pageMargins left="0.7874015748031497" right="0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6" sqref="D6"/>
    </sheetView>
  </sheetViews>
  <sheetFormatPr defaultColWidth="9.00390625" defaultRowHeight="12.75"/>
  <sheetData>
    <row r="1" ht="15.75">
      <c r="A1" s="54" t="s">
        <v>244</v>
      </c>
    </row>
    <row r="3" spans="1:7" ht="12.75">
      <c r="A3" s="60" t="s">
        <v>245</v>
      </c>
      <c r="B3" s="60"/>
      <c r="C3" s="60"/>
      <c r="D3" s="60"/>
      <c r="E3" s="60"/>
      <c r="F3" s="60"/>
      <c r="G3" s="2" t="s">
        <v>246</v>
      </c>
    </row>
    <row r="4" spans="1:7" ht="12.75">
      <c r="A4" s="2">
        <v>26</v>
      </c>
      <c r="B4" s="2">
        <v>43</v>
      </c>
      <c r="C4" s="2">
        <v>44</v>
      </c>
      <c r="D4" s="2">
        <v>68</v>
      </c>
      <c r="E4" s="2">
        <v>99</v>
      </c>
      <c r="F4" s="2" t="s">
        <v>218</v>
      </c>
      <c r="G4" s="2" t="s">
        <v>247</v>
      </c>
    </row>
    <row r="5" spans="1:7" ht="12.75">
      <c r="A5" s="2"/>
      <c r="B5" s="2">
        <v>226921</v>
      </c>
      <c r="C5" s="2">
        <v>16848</v>
      </c>
      <c r="D5" s="2">
        <v>180400</v>
      </c>
      <c r="E5" s="2"/>
      <c r="F5" s="2">
        <f>SUM(A5:E5)</f>
        <v>424169</v>
      </c>
      <c r="G5" s="2">
        <v>1082400</v>
      </c>
    </row>
  </sheetData>
  <mergeCells count="1">
    <mergeCell ref="A3:F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">
      <selection activeCell="D9" sqref="D9"/>
    </sheetView>
  </sheetViews>
  <sheetFormatPr defaultColWidth="9.00390625" defaultRowHeight="12.75"/>
  <cols>
    <col min="1" max="1" width="5.875" style="0" customWidth="1"/>
    <col min="2" max="2" width="42.25390625" style="0" customWidth="1"/>
    <col min="3" max="3" width="10.375" style="0" customWidth="1"/>
    <col min="4" max="4" width="9.75390625" style="0" customWidth="1"/>
    <col min="5" max="5" width="10.375" style="0" customWidth="1"/>
  </cols>
  <sheetData>
    <row r="1" ht="15">
      <c r="A1" s="27" t="s">
        <v>248</v>
      </c>
    </row>
    <row r="3" spans="1:5" ht="12.75">
      <c r="A3" s="2" t="s">
        <v>3</v>
      </c>
      <c r="B3" s="2" t="s">
        <v>249</v>
      </c>
      <c r="C3" s="2" t="s">
        <v>250</v>
      </c>
      <c r="D3" s="2" t="s">
        <v>251</v>
      </c>
      <c r="E3" s="2" t="s">
        <v>252</v>
      </c>
    </row>
    <row r="4" spans="1:5" ht="12.75">
      <c r="A4" s="2">
        <v>1</v>
      </c>
      <c r="B4" s="2" t="s">
        <v>253</v>
      </c>
      <c r="C4" s="43">
        <v>126800</v>
      </c>
      <c r="D4" s="43">
        <v>902000</v>
      </c>
      <c r="E4" s="43">
        <f>SUM(C4:D4)</f>
        <v>1028800</v>
      </c>
    </row>
    <row r="5" spans="1:5" ht="12.75">
      <c r="A5" s="2">
        <v>2</v>
      </c>
      <c r="B5" s="2" t="s">
        <v>254</v>
      </c>
      <c r="C5" s="43">
        <v>87830</v>
      </c>
      <c r="D5" s="43">
        <v>226921</v>
      </c>
      <c r="E5" s="43">
        <f aca="true" t="shared" si="0" ref="E5:E13">SUM(C5:D5)</f>
        <v>314751</v>
      </c>
    </row>
    <row r="6" spans="1:5" ht="12.75">
      <c r="A6" s="2">
        <v>3</v>
      </c>
      <c r="B6" s="2" t="s">
        <v>255</v>
      </c>
      <c r="C6" s="43">
        <v>9540</v>
      </c>
      <c r="D6" s="43">
        <v>135754.07</v>
      </c>
      <c r="E6" s="43">
        <f t="shared" si="0"/>
        <v>145294.07</v>
      </c>
    </row>
    <row r="7" spans="1:5" ht="12.75">
      <c r="A7" s="2">
        <v>4</v>
      </c>
      <c r="B7" s="2" t="s">
        <v>256</v>
      </c>
      <c r="C7" s="43">
        <v>1530</v>
      </c>
      <c r="D7" s="43">
        <v>16848</v>
      </c>
      <c r="E7" s="43">
        <f t="shared" si="0"/>
        <v>18378</v>
      </c>
    </row>
    <row r="8" spans="1:5" ht="12.75">
      <c r="A8" s="2">
        <v>5</v>
      </c>
      <c r="B8" s="2" t="s">
        <v>257</v>
      </c>
      <c r="C8" s="43">
        <f>C4-C5-C6-C7</f>
        <v>27900</v>
      </c>
      <c r="D8" s="43">
        <f>D4-D5-D6-D7</f>
        <v>522476.92999999993</v>
      </c>
      <c r="E8" s="43">
        <f t="shared" si="0"/>
        <v>550376.9299999999</v>
      </c>
    </row>
    <row r="9" spans="1:5" ht="12.75">
      <c r="A9" s="2">
        <v>6</v>
      </c>
      <c r="B9" s="2" t="s">
        <v>258</v>
      </c>
      <c r="C9" s="43">
        <v>7810</v>
      </c>
      <c r="D9" s="43">
        <v>31832.8</v>
      </c>
      <c r="E9" s="43">
        <f t="shared" si="0"/>
        <v>39642.8</v>
      </c>
    </row>
    <row r="10" spans="1:5" ht="12.75">
      <c r="A10" s="2">
        <v>7</v>
      </c>
      <c r="B10" s="2" t="s">
        <v>259</v>
      </c>
      <c r="C10" s="43">
        <v>1500</v>
      </c>
      <c r="D10" s="43"/>
      <c r="E10" s="43">
        <f t="shared" si="0"/>
        <v>1500</v>
      </c>
    </row>
    <row r="11" spans="1:5" ht="12.75">
      <c r="A11" s="2">
        <v>8</v>
      </c>
      <c r="B11" s="2" t="s">
        <v>260</v>
      </c>
      <c r="C11" s="43">
        <f>C8+C9-C10</f>
        <v>34210</v>
      </c>
      <c r="D11" s="43">
        <f>D8+D9-D10</f>
        <v>554309.73</v>
      </c>
      <c r="E11" s="43">
        <f t="shared" si="0"/>
        <v>588519.73</v>
      </c>
    </row>
    <row r="12" spans="1:5" ht="12.75">
      <c r="A12" s="2">
        <v>9</v>
      </c>
      <c r="B12" s="2" t="s">
        <v>261</v>
      </c>
      <c r="C12" s="43">
        <v>3858</v>
      </c>
      <c r="D12" s="43">
        <f>E12-C12</f>
        <v>137386.7352</v>
      </c>
      <c r="E12" s="43">
        <f>E11*0.24</f>
        <v>141244.7352</v>
      </c>
    </row>
    <row r="13" spans="1:5" ht="12.75">
      <c r="A13" s="2">
        <v>10</v>
      </c>
      <c r="B13" s="2" t="s">
        <v>262</v>
      </c>
      <c r="C13" s="43">
        <f>C11-C12</f>
        <v>30352</v>
      </c>
      <c r="D13" s="43">
        <f>D11-D12</f>
        <v>416922.9948</v>
      </c>
      <c r="E13" s="43">
        <f t="shared" si="0"/>
        <v>447274.9948</v>
      </c>
    </row>
    <row r="15" ht="12.75">
      <c r="A15" t="s">
        <v>282</v>
      </c>
    </row>
    <row r="16" ht="12.75">
      <c r="A16" t="s">
        <v>283</v>
      </c>
    </row>
    <row r="17" ht="12.75">
      <c r="A17" t="s">
        <v>284</v>
      </c>
    </row>
    <row r="19" ht="15">
      <c r="A19" s="27" t="s">
        <v>264</v>
      </c>
    </row>
    <row r="20" spans="1:5" ht="12.75">
      <c r="A20" s="2" t="s">
        <v>3</v>
      </c>
      <c r="B20" s="2" t="s">
        <v>265</v>
      </c>
      <c r="C20" s="2" t="s">
        <v>266</v>
      </c>
      <c r="D20" s="2" t="s">
        <v>267</v>
      </c>
      <c r="E20" s="2" t="s">
        <v>268</v>
      </c>
    </row>
    <row r="21" spans="1:5" ht="12.75">
      <c r="A21" s="2">
        <v>1</v>
      </c>
      <c r="B21" s="2" t="s">
        <v>269</v>
      </c>
      <c r="C21" s="2">
        <v>10000</v>
      </c>
      <c r="D21" s="2">
        <v>10000</v>
      </c>
      <c r="E21" s="2">
        <v>10000</v>
      </c>
    </row>
    <row r="22" spans="1:5" ht="12.75">
      <c r="A22" s="2">
        <v>2</v>
      </c>
      <c r="B22" s="2" t="s">
        <v>270</v>
      </c>
      <c r="C22" s="2">
        <v>936200</v>
      </c>
      <c r="D22" s="2">
        <v>931500</v>
      </c>
      <c r="E22" s="2">
        <v>920351</v>
      </c>
    </row>
    <row r="23" spans="1:5" ht="12.75">
      <c r="A23" s="2">
        <v>3</v>
      </c>
      <c r="B23" s="2" t="s">
        <v>230</v>
      </c>
      <c r="C23" s="2">
        <v>54120</v>
      </c>
      <c r="D23" s="2">
        <v>58780</v>
      </c>
      <c r="E23" s="2">
        <f>D23+840+253000-245650</f>
        <v>66970</v>
      </c>
    </row>
    <row r="24" spans="1:5" ht="12.75">
      <c r="A24" s="2">
        <v>4</v>
      </c>
      <c r="B24" s="2" t="s">
        <v>271</v>
      </c>
      <c r="C24" s="2">
        <v>6000</v>
      </c>
      <c r="D24" s="2">
        <v>7100</v>
      </c>
      <c r="E24" s="2"/>
    </row>
    <row r="25" spans="1:5" ht="12.75">
      <c r="A25" s="2">
        <v>5</v>
      </c>
      <c r="B25" s="2" t="s">
        <v>272</v>
      </c>
      <c r="C25" s="2">
        <v>40120</v>
      </c>
      <c r="D25" s="2">
        <v>51440</v>
      </c>
      <c r="E25" s="2">
        <f>D25+53776+14020</f>
        <v>119236</v>
      </c>
    </row>
    <row r="26" spans="1:5" ht="12.75">
      <c r="A26" s="2">
        <v>6</v>
      </c>
      <c r="B26" s="2" t="s">
        <v>273</v>
      </c>
      <c r="C26" s="2"/>
      <c r="D26" s="2">
        <v>14020</v>
      </c>
      <c r="E26" s="2">
        <f>D26+84824</f>
        <v>98844</v>
      </c>
    </row>
    <row r="27" spans="1:5" ht="12.75">
      <c r="A27" s="2">
        <v>7</v>
      </c>
      <c r="B27" s="2" t="s">
        <v>274</v>
      </c>
      <c r="C27" s="2"/>
      <c r="D27" s="2">
        <v>100000</v>
      </c>
      <c r="E27" s="2">
        <v>100000</v>
      </c>
    </row>
    <row r="28" spans="1:5" ht="12.75">
      <c r="A28" s="2" t="s">
        <v>4</v>
      </c>
      <c r="B28" s="2"/>
      <c r="C28" s="2">
        <f>SUM(C21:C27)</f>
        <v>1046440</v>
      </c>
      <c r="D28" s="2">
        <f>SUM(D21:D27)</f>
        <v>1172840</v>
      </c>
      <c r="E28" s="2">
        <f>SUM(E21:E27)</f>
        <v>1315401</v>
      </c>
    </row>
    <row r="30" ht="15">
      <c r="A30" s="27" t="s">
        <v>275</v>
      </c>
    </row>
    <row r="31" spans="1:3" ht="12.75">
      <c r="A31" s="2" t="s">
        <v>3</v>
      </c>
      <c r="B31" s="2" t="s">
        <v>276</v>
      </c>
      <c r="C31" s="2" t="s">
        <v>277</v>
      </c>
    </row>
    <row r="32" spans="1:3" ht="12.75">
      <c r="A32" s="2">
        <v>1</v>
      </c>
      <c r="B32" s="2" t="s">
        <v>278</v>
      </c>
      <c r="C32" s="43">
        <v>854</v>
      </c>
    </row>
    <row r="33" spans="1:3" ht="12.75">
      <c r="A33" s="2">
        <v>2</v>
      </c>
      <c r="B33" s="2" t="s">
        <v>279</v>
      </c>
      <c r="C33" s="43">
        <v>105</v>
      </c>
    </row>
    <row r="34" spans="1:3" ht="12.75">
      <c r="A34" s="2">
        <v>3</v>
      </c>
      <c r="B34" s="2" t="s">
        <v>280</v>
      </c>
      <c r="C34" s="43">
        <v>4633.8</v>
      </c>
    </row>
    <row r="35" spans="1:3" ht="12.75">
      <c r="A35" s="2">
        <v>4</v>
      </c>
      <c r="B35" s="2" t="s">
        <v>281</v>
      </c>
      <c r="C35" s="43">
        <v>14400</v>
      </c>
    </row>
    <row r="36" spans="1:3" ht="12.75">
      <c r="A36" s="2">
        <v>5</v>
      </c>
      <c r="B36" s="2" t="s">
        <v>155</v>
      </c>
      <c r="C36" s="43">
        <v>11400</v>
      </c>
    </row>
    <row r="37" spans="1:3" ht="12.75">
      <c r="A37" s="2">
        <v>6</v>
      </c>
      <c r="B37" s="2" t="s">
        <v>163</v>
      </c>
      <c r="C37" s="43">
        <v>440</v>
      </c>
    </row>
    <row r="38" spans="1:3" ht="12.75">
      <c r="A38" s="2" t="s">
        <v>4</v>
      </c>
      <c r="B38" s="2"/>
      <c r="C38" s="43">
        <f>SUM(C32:C37)</f>
        <v>31832.8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O24" sqref="O24"/>
    </sheetView>
  </sheetViews>
  <sheetFormatPr defaultColWidth="9.00390625" defaultRowHeight="12.75"/>
  <cols>
    <col min="1" max="1" width="6.125" style="0" customWidth="1"/>
    <col min="2" max="2" width="9.00390625" style="0" customWidth="1"/>
    <col min="3" max="3" width="9.75390625" style="0" customWidth="1"/>
    <col min="4" max="4" width="8.00390625" style="0" customWidth="1"/>
    <col min="6" max="6" width="9.25390625" style="0" customWidth="1"/>
    <col min="7" max="7" width="9.75390625" style="0" customWidth="1"/>
    <col min="8" max="8" width="9.625" style="0" customWidth="1"/>
    <col min="9" max="9" width="9.00390625" style="0" customWidth="1"/>
    <col min="10" max="10" width="8.625" style="0" customWidth="1"/>
    <col min="11" max="11" width="9.75390625" style="0" customWidth="1"/>
    <col min="12" max="13" width="9.375" style="0" customWidth="1"/>
    <col min="14" max="14" width="9.25390625" style="0" customWidth="1"/>
    <col min="15" max="15" width="10.00390625" style="0" customWidth="1"/>
    <col min="16" max="17" width="8.625" style="0" customWidth="1"/>
    <col min="18" max="18" width="8.875" style="0" customWidth="1"/>
    <col min="19" max="20" width="9.375" style="0" customWidth="1"/>
    <col min="21" max="21" width="10.375" style="0" customWidth="1"/>
    <col min="22" max="22" width="8.25390625" style="0" customWidth="1"/>
    <col min="23" max="23" width="9.375" style="0" customWidth="1"/>
    <col min="24" max="24" width="10.25390625" style="0" customWidth="1"/>
  </cols>
  <sheetData>
    <row r="1" ht="15.75">
      <c r="A1" s="54" t="s">
        <v>233</v>
      </c>
    </row>
    <row r="2" spans="1:24" ht="15.75">
      <c r="A2" s="54"/>
      <c r="B2" s="60" t="s">
        <v>292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12.75">
      <c r="A3" s="2" t="s">
        <v>232</v>
      </c>
      <c r="B3" s="44">
        <v>2</v>
      </c>
      <c r="C3" s="2">
        <v>10</v>
      </c>
      <c r="D3" s="2">
        <v>12</v>
      </c>
      <c r="E3" s="2">
        <v>19</v>
      </c>
      <c r="F3" s="2">
        <v>20</v>
      </c>
      <c r="G3" s="2">
        <v>26</v>
      </c>
      <c r="H3" s="2">
        <v>43</v>
      </c>
      <c r="I3" s="2">
        <v>44</v>
      </c>
      <c r="J3" s="2">
        <v>50</v>
      </c>
      <c r="K3" s="2">
        <v>51</v>
      </c>
      <c r="L3" s="17">
        <v>60</v>
      </c>
      <c r="M3" s="53" t="s">
        <v>148</v>
      </c>
      <c r="N3" s="53" t="s">
        <v>149</v>
      </c>
      <c r="O3" s="2">
        <v>68</v>
      </c>
      <c r="P3" s="2">
        <v>69</v>
      </c>
      <c r="Q3" s="2">
        <v>70</v>
      </c>
      <c r="R3" s="2">
        <v>71</v>
      </c>
      <c r="S3" s="2">
        <v>76</v>
      </c>
      <c r="T3" s="2">
        <v>84</v>
      </c>
      <c r="U3" s="2">
        <v>90</v>
      </c>
      <c r="V3" s="2">
        <v>91</v>
      </c>
      <c r="W3" s="2">
        <v>99</v>
      </c>
      <c r="X3" s="2" t="s">
        <v>4</v>
      </c>
    </row>
    <row r="4" spans="1:24" ht="12.75">
      <c r="A4" s="44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57">
        <v>253000</v>
      </c>
      <c r="M4" s="43"/>
      <c r="N4" s="43"/>
      <c r="O4" s="43"/>
      <c r="P4" s="43"/>
      <c r="Q4" s="43"/>
      <c r="R4" s="43">
        <v>840</v>
      </c>
      <c r="S4" s="43"/>
      <c r="T4" s="43"/>
      <c r="U4" s="43"/>
      <c r="V4" s="43"/>
      <c r="W4" s="43"/>
      <c r="X4" s="43">
        <f aca="true" t="shared" si="0" ref="X4:X25">SUM(B4:W4)</f>
        <v>253840</v>
      </c>
    </row>
    <row r="5" spans="1:24" ht="12.75">
      <c r="A5" s="44">
        <v>13</v>
      </c>
      <c r="B5" s="43"/>
      <c r="C5" s="43"/>
      <c r="D5" s="43">
        <v>1200</v>
      </c>
      <c r="E5" s="43"/>
      <c r="F5" s="43"/>
      <c r="G5" s="43"/>
      <c r="H5" s="43"/>
      <c r="I5" s="43"/>
      <c r="J5" s="43"/>
      <c r="K5" s="43"/>
      <c r="L5" s="57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>
        <f t="shared" si="0"/>
        <v>1200</v>
      </c>
    </row>
    <row r="6" spans="1:24" ht="12.75">
      <c r="A6" s="44">
        <v>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57">
        <v>50600</v>
      </c>
      <c r="M6" s="43"/>
      <c r="N6" s="43"/>
      <c r="O6" s="43"/>
      <c r="P6" s="43"/>
      <c r="Q6" s="43"/>
      <c r="R6" s="43">
        <v>4770</v>
      </c>
      <c r="S6" s="43"/>
      <c r="T6" s="43"/>
      <c r="U6" s="43"/>
      <c r="V6" s="43"/>
      <c r="W6" s="43"/>
      <c r="X6" s="43">
        <f t="shared" si="0"/>
        <v>55370</v>
      </c>
    </row>
    <row r="7" spans="1:24" ht="12.75">
      <c r="A7" s="44">
        <v>20</v>
      </c>
      <c r="B7" s="43"/>
      <c r="C7" s="43">
        <v>245650</v>
      </c>
      <c r="D7" s="43"/>
      <c r="E7" s="43"/>
      <c r="F7" s="43"/>
      <c r="G7" s="43"/>
      <c r="H7" s="43"/>
      <c r="I7" s="43"/>
      <c r="J7" s="43"/>
      <c r="K7" s="43"/>
      <c r="L7" s="57"/>
      <c r="M7" s="43"/>
      <c r="N7" s="43"/>
      <c r="O7" s="43"/>
      <c r="P7" s="43">
        <v>14810.4</v>
      </c>
      <c r="Q7" s="43">
        <v>39600</v>
      </c>
      <c r="R7" s="43"/>
      <c r="S7" s="43"/>
      <c r="T7" s="43"/>
      <c r="U7" s="43"/>
      <c r="V7" s="43"/>
      <c r="W7" s="43"/>
      <c r="X7" s="43">
        <f t="shared" si="0"/>
        <v>300060.4</v>
      </c>
    </row>
    <row r="8" spans="1:24" ht="12.75">
      <c r="A8" s="44">
        <v>26</v>
      </c>
      <c r="B8" s="43">
        <v>11149.2</v>
      </c>
      <c r="C8" s="43">
        <v>600</v>
      </c>
      <c r="D8" s="43">
        <v>7100</v>
      </c>
      <c r="E8" s="43"/>
      <c r="F8" s="43"/>
      <c r="G8" s="43"/>
      <c r="H8" s="43"/>
      <c r="I8" s="43"/>
      <c r="J8" s="43"/>
      <c r="K8" s="43"/>
      <c r="L8" s="57">
        <v>66000</v>
      </c>
      <c r="M8" s="43"/>
      <c r="N8" s="43"/>
      <c r="O8" s="43">
        <f>400+2511.67+16200</f>
        <v>19111.67</v>
      </c>
      <c r="P8" s="43">
        <v>12641.2</v>
      </c>
      <c r="Q8" s="43">
        <v>33800</v>
      </c>
      <c r="R8" s="43">
        <v>2200</v>
      </c>
      <c r="S8" s="43"/>
      <c r="T8" s="43"/>
      <c r="U8" s="43"/>
      <c r="V8" s="43"/>
      <c r="W8" s="43"/>
      <c r="X8" s="43">
        <f t="shared" si="0"/>
        <v>152602.07</v>
      </c>
    </row>
    <row r="9" spans="1:24" ht="12.75">
      <c r="A9" s="44">
        <v>41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57"/>
      <c r="M9" s="43"/>
      <c r="N9" s="43"/>
      <c r="O9" s="43"/>
      <c r="P9" s="43"/>
      <c r="Q9" s="43"/>
      <c r="R9" s="43">
        <v>23000</v>
      </c>
      <c r="S9" s="43"/>
      <c r="T9" s="43"/>
      <c r="U9" s="43"/>
      <c r="V9" s="43"/>
      <c r="W9" s="43"/>
      <c r="X9" s="43">
        <f t="shared" si="0"/>
        <v>23000</v>
      </c>
    </row>
    <row r="10" spans="1:24" ht="12.75">
      <c r="A10" s="44">
        <v>43</v>
      </c>
      <c r="B10" s="43"/>
      <c r="C10" s="43"/>
      <c r="D10" s="43"/>
      <c r="E10" s="43"/>
      <c r="F10" s="43">
        <v>297726</v>
      </c>
      <c r="G10" s="43"/>
      <c r="H10" s="43"/>
      <c r="I10" s="43"/>
      <c r="J10" s="43"/>
      <c r="K10" s="43"/>
      <c r="L10" s="57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>
        <f t="shared" si="0"/>
        <v>297726</v>
      </c>
    </row>
    <row r="11" spans="1:24" ht="12.75">
      <c r="A11" s="44">
        <v>44</v>
      </c>
      <c r="B11" s="43"/>
      <c r="C11" s="43">
        <v>240</v>
      </c>
      <c r="D11" s="43"/>
      <c r="E11" s="43"/>
      <c r="F11" s="43"/>
      <c r="G11" s="43"/>
      <c r="H11" s="43"/>
      <c r="I11" s="43"/>
      <c r="J11" s="43"/>
      <c r="K11" s="43"/>
      <c r="L11" s="57"/>
      <c r="M11" s="43"/>
      <c r="N11" s="43"/>
      <c r="O11" s="43"/>
      <c r="P11" s="43">
        <v>4488</v>
      </c>
      <c r="Q11" s="43">
        <v>12000</v>
      </c>
      <c r="R11" s="43">
        <v>120</v>
      </c>
      <c r="S11" s="43"/>
      <c r="T11" s="43"/>
      <c r="U11" s="43"/>
      <c r="V11" s="43"/>
      <c r="W11" s="43"/>
      <c r="X11" s="43">
        <f t="shared" si="0"/>
        <v>16848</v>
      </c>
    </row>
    <row r="12" spans="1:24" ht="12.75">
      <c r="A12" s="44">
        <v>50</v>
      </c>
      <c r="B12" s="43"/>
      <c r="C12" s="43"/>
      <c r="D12" s="43"/>
      <c r="E12" s="43"/>
      <c r="F12" s="43"/>
      <c r="G12" s="43"/>
      <c r="H12" s="43"/>
      <c r="I12" s="43"/>
      <c r="J12" s="43"/>
      <c r="K12" s="43">
        <v>94658</v>
      </c>
      <c r="L12" s="57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>
        <f t="shared" si="0"/>
        <v>94658</v>
      </c>
    </row>
    <row r="13" spans="1:24" ht="12.75">
      <c r="A13" s="44">
        <v>51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57"/>
      <c r="M13" s="43"/>
      <c r="N13" s="43">
        <v>150700</v>
      </c>
      <c r="O13" s="43"/>
      <c r="P13" s="43"/>
      <c r="Q13" s="43"/>
      <c r="R13" s="43"/>
      <c r="S13" s="43"/>
      <c r="T13" s="43"/>
      <c r="U13" s="43"/>
      <c r="V13" s="43"/>
      <c r="W13" s="43"/>
      <c r="X13" s="43">
        <f t="shared" si="0"/>
        <v>150700</v>
      </c>
    </row>
    <row r="14" spans="1:24" ht="12.75">
      <c r="A14" s="44">
        <v>60</v>
      </c>
      <c r="B14" s="43"/>
      <c r="C14" s="43"/>
      <c r="D14" s="43"/>
      <c r="E14" s="43"/>
      <c r="F14" s="43"/>
      <c r="G14" s="43"/>
      <c r="H14" s="43"/>
      <c r="I14" s="43"/>
      <c r="J14" s="43">
        <v>4540</v>
      </c>
      <c r="K14" s="43">
        <v>26904</v>
      </c>
      <c r="L14" s="57"/>
      <c r="M14" s="43"/>
      <c r="N14" s="43"/>
      <c r="O14" s="43"/>
      <c r="P14" s="43"/>
      <c r="Q14" s="43"/>
      <c r="R14" s="43">
        <v>4080</v>
      </c>
      <c r="S14" s="43"/>
      <c r="T14" s="43"/>
      <c r="U14" s="43"/>
      <c r="V14" s="43"/>
      <c r="W14" s="43"/>
      <c r="X14" s="43">
        <f t="shared" si="0"/>
        <v>35524</v>
      </c>
    </row>
    <row r="15" spans="1:24" ht="12.75">
      <c r="A15" s="53" t="s">
        <v>148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57"/>
      <c r="M15" s="43"/>
      <c r="N15" s="43"/>
      <c r="O15" s="43"/>
      <c r="P15" s="43"/>
      <c r="Q15" s="43"/>
      <c r="R15" s="43"/>
      <c r="S15" s="43"/>
      <c r="T15" s="43"/>
      <c r="U15" s="43">
        <v>1082400</v>
      </c>
      <c r="V15" s="43"/>
      <c r="W15" s="43"/>
      <c r="X15" s="43">
        <f t="shared" si="0"/>
        <v>1082400</v>
      </c>
    </row>
    <row r="16" spans="1:24" ht="12.75">
      <c r="A16" s="53" t="s">
        <v>149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57"/>
      <c r="M16" s="43">
        <v>150700</v>
      </c>
      <c r="N16" s="43"/>
      <c r="O16" s="43">
        <v>25117</v>
      </c>
      <c r="P16" s="43"/>
      <c r="Q16" s="43"/>
      <c r="R16" s="43"/>
      <c r="S16" s="43"/>
      <c r="T16" s="43"/>
      <c r="U16" s="43"/>
      <c r="V16" s="43"/>
      <c r="W16" s="43"/>
      <c r="X16" s="43">
        <f t="shared" si="0"/>
        <v>175817</v>
      </c>
    </row>
    <row r="17" spans="1:24" ht="12.75">
      <c r="A17" s="53">
        <v>66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57"/>
      <c r="M17" s="43"/>
      <c r="N17" s="43">
        <v>25117</v>
      </c>
      <c r="O17" s="43"/>
      <c r="P17" s="43"/>
      <c r="Q17" s="43"/>
      <c r="R17" s="43"/>
      <c r="S17" s="43"/>
      <c r="T17" s="43"/>
      <c r="U17" s="43"/>
      <c r="V17" s="43"/>
      <c r="W17" s="43"/>
      <c r="X17" s="43">
        <f t="shared" si="0"/>
        <v>25117</v>
      </c>
    </row>
    <row r="18" spans="1:24" ht="12.75">
      <c r="A18" s="44">
        <v>68</v>
      </c>
      <c r="B18" s="43"/>
      <c r="C18" s="43"/>
      <c r="D18" s="43"/>
      <c r="E18" s="43">
        <v>37677</v>
      </c>
      <c r="F18" s="43"/>
      <c r="G18" s="43"/>
      <c r="H18" s="43"/>
      <c r="I18" s="43"/>
      <c r="J18" s="43"/>
      <c r="K18" s="43">
        <v>19510</v>
      </c>
      <c r="L18" s="57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>
        <f t="shared" si="0"/>
        <v>57187</v>
      </c>
    </row>
    <row r="19" spans="1:24" ht="12.75">
      <c r="A19" s="44">
        <v>70</v>
      </c>
      <c r="B19" s="43"/>
      <c r="C19" s="43"/>
      <c r="D19" s="43"/>
      <c r="E19" s="43"/>
      <c r="F19" s="43"/>
      <c r="G19" s="43"/>
      <c r="H19" s="43"/>
      <c r="I19" s="43"/>
      <c r="J19" s="43">
        <v>34658</v>
      </c>
      <c r="K19" s="43"/>
      <c r="L19" s="57"/>
      <c r="M19" s="43"/>
      <c r="N19" s="43"/>
      <c r="O19" s="43">
        <v>8528</v>
      </c>
      <c r="P19" s="43"/>
      <c r="Q19" s="43"/>
      <c r="R19" s="43"/>
      <c r="S19" s="43">
        <v>4141</v>
      </c>
      <c r="T19" s="43"/>
      <c r="U19" s="43"/>
      <c r="V19" s="43"/>
      <c r="W19" s="43"/>
      <c r="X19" s="43">
        <f t="shared" si="0"/>
        <v>47327</v>
      </c>
    </row>
    <row r="20" spans="1:24" ht="12.75">
      <c r="A20" s="44">
        <v>71</v>
      </c>
      <c r="B20" s="43"/>
      <c r="C20" s="43"/>
      <c r="D20" s="43"/>
      <c r="E20" s="43"/>
      <c r="F20" s="43"/>
      <c r="G20" s="43"/>
      <c r="H20" s="43"/>
      <c r="I20" s="43"/>
      <c r="J20" s="43">
        <v>1640</v>
      </c>
      <c r="K20" s="43"/>
      <c r="L20" s="57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>
        <f t="shared" si="0"/>
        <v>1640</v>
      </c>
    </row>
    <row r="21" spans="1:24" ht="12.75">
      <c r="A21" s="44">
        <v>76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57"/>
      <c r="M21" s="43"/>
      <c r="N21" s="43"/>
      <c r="O21" s="43">
        <v>50233</v>
      </c>
      <c r="P21" s="43"/>
      <c r="Q21" s="43"/>
      <c r="R21" s="43"/>
      <c r="S21" s="43"/>
      <c r="T21" s="43"/>
      <c r="U21" s="43"/>
      <c r="V21" s="43"/>
      <c r="W21" s="43"/>
      <c r="X21" s="43">
        <f t="shared" si="0"/>
        <v>50233</v>
      </c>
    </row>
    <row r="22" spans="1:24" ht="12.75">
      <c r="A22" s="44">
        <v>90</v>
      </c>
      <c r="B22" s="43"/>
      <c r="C22" s="43"/>
      <c r="D22" s="43"/>
      <c r="E22" s="43"/>
      <c r="F22" s="43"/>
      <c r="G22" s="43">
        <v>152602.07</v>
      </c>
      <c r="H22" s="43">
        <v>226921</v>
      </c>
      <c r="I22" s="43">
        <v>16848</v>
      </c>
      <c r="J22" s="43"/>
      <c r="K22" s="43"/>
      <c r="L22" s="57"/>
      <c r="M22" s="43"/>
      <c r="N22" s="43"/>
      <c r="O22" s="43"/>
      <c r="P22" s="43"/>
      <c r="Q22" s="43"/>
      <c r="R22" s="43"/>
      <c r="S22" s="43">
        <v>180400</v>
      </c>
      <c r="T22" s="43"/>
      <c r="U22" s="43"/>
      <c r="V22" s="43"/>
      <c r="W22" s="43">
        <v>554309.73</v>
      </c>
      <c r="X22" s="43">
        <f t="shared" si="0"/>
        <v>1131080.8</v>
      </c>
    </row>
    <row r="23" spans="1:24" ht="12.75">
      <c r="A23" s="44">
        <v>91</v>
      </c>
      <c r="B23" s="43"/>
      <c r="C23" s="43"/>
      <c r="D23" s="43"/>
      <c r="E23" s="43"/>
      <c r="F23" s="43"/>
      <c r="G23" s="43"/>
      <c r="H23" s="43"/>
      <c r="I23" s="43"/>
      <c r="J23" s="43"/>
      <c r="K23" s="43">
        <v>21440</v>
      </c>
      <c r="L23" s="57"/>
      <c r="M23" s="43"/>
      <c r="N23" s="43"/>
      <c r="O23" s="43">
        <v>5592.8</v>
      </c>
      <c r="P23" s="43"/>
      <c r="Q23" s="43"/>
      <c r="R23" s="43"/>
      <c r="S23" s="43">
        <v>4800</v>
      </c>
      <c r="T23" s="43"/>
      <c r="U23" s="43"/>
      <c r="V23" s="43"/>
      <c r="W23" s="43"/>
      <c r="X23" s="43">
        <f t="shared" si="0"/>
        <v>31832.8</v>
      </c>
    </row>
    <row r="24" spans="1:24" ht="12.75">
      <c r="A24" s="44">
        <v>99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57"/>
      <c r="M24" s="58"/>
      <c r="N24" s="58"/>
      <c r="O24" s="58">
        <v>137386.74</v>
      </c>
      <c r="P24" s="58"/>
      <c r="Q24" s="58"/>
      <c r="R24" s="58"/>
      <c r="S24" s="58"/>
      <c r="T24" s="58">
        <v>416922.99</v>
      </c>
      <c r="U24" s="58"/>
      <c r="V24" s="58">
        <f>5592.8+26240</f>
        <v>31832.8</v>
      </c>
      <c r="W24" s="58"/>
      <c r="X24" s="43">
        <f t="shared" si="0"/>
        <v>586142.53</v>
      </c>
    </row>
    <row r="25" spans="1:24" ht="12.75">
      <c r="A25" s="2" t="s">
        <v>4</v>
      </c>
      <c r="B25" s="43">
        <f aca="true" t="shared" si="1" ref="B25:W25">SUM(B4:B24)</f>
        <v>11149.2</v>
      </c>
      <c r="C25" s="43">
        <f t="shared" si="1"/>
        <v>246490</v>
      </c>
      <c r="D25" s="43">
        <f t="shared" si="1"/>
        <v>8300</v>
      </c>
      <c r="E25" s="43">
        <f t="shared" si="1"/>
        <v>37677</v>
      </c>
      <c r="F25" s="43">
        <f t="shared" si="1"/>
        <v>297726</v>
      </c>
      <c r="G25" s="43">
        <f t="shared" si="1"/>
        <v>152602.07</v>
      </c>
      <c r="H25" s="43">
        <f t="shared" si="1"/>
        <v>226921</v>
      </c>
      <c r="I25" s="43">
        <f t="shared" si="1"/>
        <v>16848</v>
      </c>
      <c r="J25" s="43">
        <f t="shared" si="1"/>
        <v>40838</v>
      </c>
      <c r="K25" s="43">
        <f t="shared" si="1"/>
        <v>162512</v>
      </c>
      <c r="L25" s="43">
        <f t="shared" si="1"/>
        <v>369600</v>
      </c>
      <c r="M25" s="43">
        <f t="shared" si="1"/>
        <v>150700</v>
      </c>
      <c r="N25" s="43">
        <f t="shared" si="1"/>
        <v>175817</v>
      </c>
      <c r="O25" s="43">
        <f t="shared" si="1"/>
        <v>245969.21</v>
      </c>
      <c r="P25" s="43">
        <f t="shared" si="1"/>
        <v>31939.6</v>
      </c>
      <c r="Q25" s="43">
        <f t="shared" si="1"/>
        <v>85400</v>
      </c>
      <c r="R25" s="43">
        <f t="shared" si="1"/>
        <v>35010</v>
      </c>
      <c r="S25" s="43">
        <f t="shared" si="1"/>
        <v>189341</v>
      </c>
      <c r="T25" s="43">
        <f t="shared" si="1"/>
        <v>416922.99</v>
      </c>
      <c r="U25" s="43">
        <f t="shared" si="1"/>
        <v>1082400</v>
      </c>
      <c r="V25" s="43">
        <f t="shared" si="1"/>
        <v>31832.8</v>
      </c>
      <c r="W25" s="43">
        <f t="shared" si="1"/>
        <v>554309.73</v>
      </c>
      <c r="X25" s="43">
        <f t="shared" si="0"/>
        <v>4570305.6</v>
      </c>
    </row>
    <row r="26" spans="13:24" ht="12.75"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3:24" ht="12.75"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3:24" ht="12.75"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3:24" ht="12.75"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3:24" ht="12.75"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3:24" ht="12.75"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3:24" ht="12.75"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3:24" ht="12.75"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3:24" ht="12.75"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3:24" ht="12.75"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3:24" ht="12.75"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3:24" ht="12.75"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</sheetData>
  <mergeCells count="1">
    <mergeCell ref="B2:X2"/>
  </mergeCells>
  <printOptions/>
  <pageMargins left="0.75" right="0.46" top="1" bottom="1" header="0.5" footer="0.5"/>
  <pageSetup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0">
      <selection activeCell="F10" sqref="F1:F16384"/>
    </sheetView>
  </sheetViews>
  <sheetFormatPr defaultColWidth="9.00390625" defaultRowHeight="12.75"/>
  <cols>
    <col min="1" max="1" width="6.875" style="0" customWidth="1"/>
    <col min="2" max="2" width="11.625" style="0" bestFit="1" customWidth="1"/>
    <col min="3" max="3" width="10.875" style="0" customWidth="1"/>
    <col min="4" max="6" width="10.625" style="0" bestFit="1" customWidth="1"/>
    <col min="7" max="7" width="10.875" style="0" customWidth="1"/>
    <col min="9" max="9" width="6.75390625" style="0" customWidth="1"/>
  </cols>
  <sheetData>
    <row r="1" ht="15.75">
      <c r="A1" s="54" t="s">
        <v>286</v>
      </c>
    </row>
    <row r="3" spans="1:7" ht="12.75">
      <c r="A3" s="60" t="s">
        <v>287</v>
      </c>
      <c r="B3" s="2" t="s">
        <v>288</v>
      </c>
      <c r="C3" s="2"/>
      <c r="D3" s="2" t="s">
        <v>289</v>
      </c>
      <c r="E3" s="2"/>
      <c r="F3" s="2" t="s">
        <v>291</v>
      </c>
      <c r="G3" s="2"/>
    </row>
    <row r="4" spans="1:7" ht="12.75">
      <c r="A4" s="60"/>
      <c r="B4" s="2" t="s">
        <v>67</v>
      </c>
      <c r="C4" s="2" t="s">
        <v>68</v>
      </c>
      <c r="D4" s="2" t="s">
        <v>67</v>
      </c>
      <c r="E4" s="2" t="s">
        <v>68</v>
      </c>
      <c r="F4" s="2" t="s">
        <v>67</v>
      </c>
      <c r="G4" s="2" t="s">
        <v>68</v>
      </c>
    </row>
    <row r="5" spans="1:7" ht="12.75">
      <c r="A5" s="44">
        <v>1</v>
      </c>
      <c r="B5" s="43">
        <v>1064960</v>
      </c>
      <c r="C5" s="43"/>
      <c r="D5" s="43"/>
      <c r="E5" s="43"/>
      <c r="F5" s="43">
        <f>IF((B5-C5+D5-E5)&gt;0,B5+D5-E5,0)</f>
        <v>1064960</v>
      </c>
      <c r="G5" s="43"/>
    </row>
    <row r="6" spans="1:7" ht="12.75">
      <c r="A6" s="44">
        <v>2</v>
      </c>
      <c r="B6" s="43"/>
      <c r="C6" s="43">
        <v>133460</v>
      </c>
      <c r="D6" s="43"/>
      <c r="E6" s="43">
        <v>11149.2</v>
      </c>
      <c r="F6" s="43"/>
      <c r="G6" s="43">
        <f>IF((B6-C6+D6-E6)&lt;0,B6+C6+E6-D6,0)</f>
        <v>144609.2</v>
      </c>
    </row>
    <row r="7" spans="1:7" ht="12.75">
      <c r="A7" s="44">
        <v>4</v>
      </c>
      <c r="B7" s="43">
        <v>10000</v>
      </c>
      <c r="C7" s="43"/>
      <c r="D7" s="43"/>
      <c r="E7" s="43"/>
      <c r="F7" s="43">
        <f>IF((B7-C7+D7-E7)&gt;0,B7+D7-E7,0)</f>
        <v>10000</v>
      </c>
      <c r="G7" s="43"/>
    </row>
    <row r="8" spans="1:7" ht="12.75">
      <c r="A8" s="44">
        <v>6</v>
      </c>
      <c r="B8" s="43">
        <v>50000</v>
      </c>
      <c r="C8" s="43"/>
      <c r="D8" s="43"/>
      <c r="E8" s="43"/>
      <c r="F8" s="43">
        <f>IF((B8-C8+D8-E8)&gt;0,B8+D8-E8,0)</f>
        <v>50000</v>
      </c>
      <c r="G8" s="43"/>
    </row>
    <row r="9" spans="1:7" ht="12.75">
      <c r="A9" s="44">
        <v>8</v>
      </c>
      <c r="B9" s="43">
        <v>100000</v>
      </c>
      <c r="C9" s="43"/>
      <c r="D9" s="43"/>
      <c r="E9" s="43"/>
      <c r="F9" s="43">
        <f>IF((B9-C9+D9-E9)&gt;0,B9+D9-E9,0)</f>
        <v>100000</v>
      </c>
      <c r="G9" s="43"/>
    </row>
    <row r="10" spans="1:7" ht="12.75">
      <c r="A10" s="44">
        <v>10</v>
      </c>
      <c r="B10" s="43">
        <v>58780</v>
      </c>
      <c r="C10" s="43"/>
      <c r="D10" s="43">
        <v>253840</v>
      </c>
      <c r="E10" s="43">
        <v>246490</v>
      </c>
      <c r="F10" s="43">
        <f>IF((B10-C10+D10-E10)&gt;0,B10+D10-E10,0)</f>
        <v>66130</v>
      </c>
      <c r="G10" s="43"/>
    </row>
    <row r="11" spans="1:7" ht="12.75">
      <c r="A11" s="44">
        <v>12</v>
      </c>
      <c r="B11" s="43">
        <v>8300</v>
      </c>
      <c r="C11" s="43"/>
      <c r="D11" s="43"/>
      <c r="E11" s="43">
        <v>8300</v>
      </c>
      <c r="F11" s="43"/>
      <c r="G11" s="43"/>
    </row>
    <row r="12" spans="1:7" ht="12.75">
      <c r="A12" s="44">
        <v>13</v>
      </c>
      <c r="B12" s="43"/>
      <c r="C12" s="43">
        <v>1200</v>
      </c>
      <c r="D12" s="43">
        <v>1200</v>
      </c>
      <c r="E12" s="43"/>
      <c r="F12" s="43"/>
      <c r="G12" s="43"/>
    </row>
    <row r="13" spans="1:7" ht="12.75">
      <c r="A13" s="44">
        <v>19</v>
      </c>
      <c r="B13" s="43">
        <v>61380</v>
      </c>
      <c r="C13" s="43"/>
      <c r="D13" s="43">
        <v>55370</v>
      </c>
      <c r="E13" s="43">
        <v>37677</v>
      </c>
      <c r="F13" s="43">
        <f>IF((B13-C13+D13-E13)&gt;0,B13+D13-E13,0)</f>
        <v>79073</v>
      </c>
      <c r="G13" s="43"/>
    </row>
    <row r="14" spans="1:7" ht="12.75">
      <c r="A14" s="44">
        <v>20</v>
      </c>
      <c r="B14" s="43">
        <v>51440</v>
      </c>
      <c r="C14" s="43"/>
      <c r="D14" s="43">
        <v>300060.4</v>
      </c>
      <c r="E14" s="43">
        <v>297726</v>
      </c>
      <c r="F14" s="43">
        <f>IF((B14-C14+D14-E14)&gt;0,B14+D14-E14,0)</f>
        <v>53774.40000000002</v>
      </c>
      <c r="G14" s="43"/>
    </row>
    <row r="15" spans="1:7" ht="12.75">
      <c r="A15" s="44">
        <v>26</v>
      </c>
      <c r="B15" s="43"/>
      <c r="C15" s="43"/>
      <c r="D15" s="43">
        <v>152602.07</v>
      </c>
      <c r="E15" s="43">
        <v>152602.07</v>
      </c>
      <c r="F15" s="43"/>
      <c r="G15" s="43"/>
    </row>
    <row r="16" spans="1:7" ht="12.75">
      <c r="A16" s="44">
        <v>41</v>
      </c>
      <c r="B16" s="43"/>
      <c r="C16" s="43"/>
      <c r="D16" s="43">
        <v>23000</v>
      </c>
      <c r="E16" s="43"/>
      <c r="F16" s="43">
        <f>IF((B16-C16+D16-E16)&gt;0,B16+D16-E16,0)</f>
        <v>23000</v>
      </c>
      <c r="G16" s="43"/>
    </row>
    <row r="17" spans="1:7" ht="12.75">
      <c r="A17" s="44">
        <v>43</v>
      </c>
      <c r="B17" s="43">
        <v>14020</v>
      </c>
      <c r="C17" s="43"/>
      <c r="D17" s="43">
        <v>297726</v>
      </c>
      <c r="E17" s="43">
        <v>226921</v>
      </c>
      <c r="F17" s="43">
        <f>IF((B17-C17+D17-E17)&gt;0,B17+D17-E17,0)</f>
        <v>84825</v>
      </c>
      <c r="G17" s="43"/>
    </row>
    <row r="18" spans="1:7" ht="12.75">
      <c r="A18" s="44">
        <v>44</v>
      </c>
      <c r="B18" s="43"/>
      <c r="C18" s="43"/>
      <c r="D18" s="43">
        <v>16848</v>
      </c>
      <c r="E18" s="43">
        <v>16848</v>
      </c>
      <c r="F18" s="43"/>
      <c r="G18" s="43"/>
    </row>
    <row r="19" spans="1:7" ht="12.75">
      <c r="A19" s="44">
        <v>50</v>
      </c>
      <c r="B19" s="43">
        <v>1560</v>
      </c>
      <c r="C19" s="43"/>
      <c r="D19" s="43">
        <v>94658</v>
      </c>
      <c r="E19" s="43">
        <v>40838</v>
      </c>
      <c r="F19" s="43">
        <f>IF((B19-C19+D19-E19)&gt;0,B19+D19-E19,0)</f>
        <v>55380</v>
      </c>
      <c r="G19" s="43"/>
    </row>
    <row r="20" spans="1:7" ht="12.75">
      <c r="A20" s="44">
        <v>51</v>
      </c>
      <c r="B20" s="43">
        <v>12500</v>
      </c>
      <c r="C20" s="43"/>
      <c r="D20" s="43">
        <v>150700</v>
      </c>
      <c r="E20" s="43">
        <v>162512</v>
      </c>
      <c r="F20" s="43">
        <f>B20+D20-E20</f>
        <v>688</v>
      </c>
      <c r="G20" s="43"/>
    </row>
    <row r="21" spans="1:7" ht="12.75">
      <c r="A21" s="44">
        <v>60</v>
      </c>
      <c r="B21" s="43"/>
      <c r="C21" s="43">
        <v>293940</v>
      </c>
      <c r="D21" s="43">
        <v>35524</v>
      </c>
      <c r="E21" s="43">
        <v>369600</v>
      </c>
      <c r="F21" s="43"/>
      <c r="G21" s="43">
        <f>IF((B21-C21+D21-E21)&lt;0,B21+C21+E21-D21,0)</f>
        <v>628016</v>
      </c>
    </row>
    <row r="22" spans="1:7" ht="12.75">
      <c r="A22" s="53" t="s">
        <v>148</v>
      </c>
      <c r="B22" s="43">
        <v>78072</v>
      </c>
      <c r="C22" s="43"/>
      <c r="D22" s="43">
        <v>1082400</v>
      </c>
      <c r="E22" s="43">
        <v>150700</v>
      </c>
      <c r="F22" s="43">
        <f>IF((B22-C22+D22-E22)&gt;0,B22+D22-E22,0)</f>
        <v>1009772</v>
      </c>
      <c r="G22" s="43"/>
    </row>
    <row r="23" spans="1:7" ht="12.75">
      <c r="A23" s="53" t="s">
        <v>149</v>
      </c>
      <c r="B23" s="43"/>
      <c r="C23" s="43">
        <v>100000</v>
      </c>
      <c r="D23" s="43">
        <v>175817</v>
      </c>
      <c r="E23" s="43">
        <v>175817</v>
      </c>
      <c r="F23" s="43"/>
      <c r="G23" s="43">
        <f aca="true" t="shared" si="0" ref="G23:G28">IF((B23-C23+D23-E23)&lt;0,B23+C23+E23-D23,0)</f>
        <v>100000</v>
      </c>
    </row>
    <row r="24" spans="1:7" ht="12.75">
      <c r="A24" s="44">
        <v>66</v>
      </c>
      <c r="B24" s="43"/>
      <c r="C24" s="43">
        <v>160000</v>
      </c>
      <c r="D24" s="43">
        <v>25117</v>
      </c>
      <c r="E24" s="43"/>
      <c r="F24" s="43"/>
      <c r="G24" s="43">
        <f t="shared" si="0"/>
        <v>134883</v>
      </c>
    </row>
    <row r="25" spans="1:7" ht="12.75">
      <c r="A25" s="44">
        <v>67</v>
      </c>
      <c r="B25" s="43"/>
      <c r="C25" s="43">
        <v>190000</v>
      </c>
      <c r="D25" s="43"/>
      <c r="E25" s="43"/>
      <c r="F25" s="43"/>
      <c r="G25" s="43">
        <f t="shared" si="0"/>
        <v>190000</v>
      </c>
    </row>
    <row r="26" spans="1:7" ht="12.75">
      <c r="A26" s="44">
        <v>68</v>
      </c>
      <c r="B26" s="43"/>
      <c r="C26" s="43">
        <v>27604</v>
      </c>
      <c r="D26" s="43">
        <v>57187</v>
      </c>
      <c r="E26" s="43">
        <v>245969.21</v>
      </c>
      <c r="F26" s="43"/>
      <c r="G26" s="43">
        <f t="shared" si="0"/>
        <v>216386.20999999996</v>
      </c>
    </row>
    <row r="27" spans="1:7" ht="12.75">
      <c r="A27" s="44">
        <v>69</v>
      </c>
      <c r="B27" s="43"/>
      <c r="C27" s="43">
        <v>2656</v>
      </c>
      <c r="D27" s="43"/>
      <c r="E27" s="43">
        <v>31939.6</v>
      </c>
      <c r="F27" s="43"/>
      <c r="G27" s="43">
        <f t="shared" si="0"/>
        <v>34595.6</v>
      </c>
    </row>
    <row r="28" spans="1:7" ht="12.75">
      <c r="A28" s="44">
        <v>70</v>
      </c>
      <c r="B28" s="43"/>
      <c r="C28" s="43">
        <v>7683</v>
      </c>
      <c r="D28" s="43">
        <v>47327</v>
      </c>
      <c r="E28" s="43">
        <v>85400</v>
      </c>
      <c r="F28" s="43"/>
      <c r="G28" s="43">
        <f t="shared" si="0"/>
        <v>45756</v>
      </c>
    </row>
    <row r="29" spans="1:7" ht="12.75">
      <c r="A29" s="44">
        <v>71</v>
      </c>
      <c r="B29" s="43">
        <v>8720</v>
      </c>
      <c r="C29" s="43">
        <v>10200</v>
      </c>
      <c r="D29" s="43">
        <v>1640</v>
      </c>
      <c r="E29" s="43">
        <v>35010</v>
      </c>
      <c r="F29" s="43"/>
      <c r="G29" s="43">
        <v>34850</v>
      </c>
    </row>
    <row r="30" spans="1:7" ht="12.75">
      <c r="A30" s="44">
        <v>76</v>
      </c>
      <c r="B30" s="43"/>
      <c r="C30" s="43"/>
      <c r="D30" s="43">
        <v>50233</v>
      </c>
      <c r="E30" s="43">
        <v>189341</v>
      </c>
      <c r="F30" s="43"/>
      <c r="G30" s="43">
        <f>IF((B30-C30+D30-E30)&lt;0,B30+C30+E30-D30,0)</f>
        <v>139108</v>
      </c>
    </row>
    <row r="31" spans="1:7" ht="12.75">
      <c r="A31" s="44">
        <v>80</v>
      </c>
      <c r="B31" s="43"/>
      <c r="C31" s="43">
        <v>540000</v>
      </c>
      <c r="D31" s="43"/>
      <c r="E31" s="43"/>
      <c r="F31" s="43"/>
      <c r="G31" s="43">
        <f>IF((B31-C31+D31-E31)&lt;0,B31+C31+E31-D31,0)</f>
        <v>540000</v>
      </c>
    </row>
    <row r="32" spans="1:7" ht="12.75">
      <c r="A32" s="44">
        <v>84</v>
      </c>
      <c r="B32" s="43"/>
      <c r="C32" s="43">
        <v>52989</v>
      </c>
      <c r="D32" s="43"/>
      <c r="E32" s="43">
        <v>416922.99</v>
      </c>
      <c r="F32" s="43"/>
      <c r="G32" s="43">
        <f>IF((B32-C32+D32-E32)&lt;0,B32+C32+E32-D32,0)</f>
        <v>469911.99</v>
      </c>
    </row>
    <row r="33" spans="1:7" ht="12.75">
      <c r="A33" s="44">
        <v>90</v>
      </c>
      <c r="B33" s="43"/>
      <c r="C33" s="43"/>
      <c r="D33" s="43">
        <v>1082400</v>
      </c>
      <c r="E33" s="43">
        <v>1082400</v>
      </c>
      <c r="F33" s="43"/>
      <c r="G33" s="43"/>
    </row>
    <row r="34" spans="1:7" ht="12.75">
      <c r="A34" s="44">
        <v>91</v>
      </c>
      <c r="B34" s="43"/>
      <c r="C34" s="43"/>
      <c r="D34" s="43">
        <v>31832.8</v>
      </c>
      <c r="E34" s="43">
        <v>31832.8</v>
      </c>
      <c r="F34" s="43"/>
      <c r="G34" s="43"/>
    </row>
    <row r="35" spans="1:7" ht="12.75">
      <c r="A35" s="44">
        <v>99</v>
      </c>
      <c r="B35" s="43"/>
      <c r="C35" s="43"/>
      <c r="D35" s="43">
        <v>634823.33</v>
      </c>
      <c r="E35" s="43">
        <v>554309.73</v>
      </c>
      <c r="F35" s="43">
        <f>IF((B35-C35+D35-E35)&gt;0,B35+D35-E35,0)</f>
        <v>80513.59999999998</v>
      </c>
      <c r="G35" s="43"/>
    </row>
    <row r="36" spans="1:7" ht="12.75">
      <c r="A36" s="2" t="s">
        <v>290</v>
      </c>
      <c r="B36" s="43">
        <f aca="true" t="shared" si="1" ref="B36:G36">SUM(B5:B35)</f>
        <v>1519732</v>
      </c>
      <c r="C36" s="43">
        <f t="shared" si="1"/>
        <v>1519732</v>
      </c>
      <c r="D36" s="43">
        <f t="shared" si="1"/>
        <v>4570305.6</v>
      </c>
      <c r="E36" s="43">
        <f t="shared" si="1"/>
        <v>4570305.6</v>
      </c>
      <c r="F36" s="43">
        <f t="shared" si="1"/>
        <v>2678116</v>
      </c>
      <c r="G36" s="43">
        <f t="shared" si="1"/>
        <v>2678116</v>
      </c>
    </row>
  </sheetData>
  <mergeCells count="1">
    <mergeCell ref="A3:A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6" sqref="D6"/>
    </sheetView>
  </sheetViews>
  <sheetFormatPr defaultColWidth="9.00390625" defaultRowHeight="12.75"/>
  <cols>
    <col min="1" max="1" width="6.125" style="0" customWidth="1"/>
    <col min="3" max="3" width="10.375" style="0" customWidth="1"/>
    <col min="5" max="5" width="9.625" style="0" bestFit="1" customWidth="1"/>
  </cols>
  <sheetData>
    <row r="1" ht="15.75">
      <c r="A1" s="54" t="s">
        <v>225</v>
      </c>
    </row>
    <row r="3" ht="12.75">
      <c r="A3" t="s">
        <v>226</v>
      </c>
    </row>
    <row r="4" spans="1:5" ht="12.75">
      <c r="A4" s="2" t="s">
        <v>3</v>
      </c>
      <c r="B4" s="2" t="s">
        <v>227</v>
      </c>
      <c r="C4" s="2"/>
      <c r="D4" s="2" t="s">
        <v>177</v>
      </c>
      <c r="E4" s="2" t="s">
        <v>72</v>
      </c>
    </row>
    <row r="5" spans="1:5" ht="12.75">
      <c r="A5" s="2">
        <v>1</v>
      </c>
      <c r="B5" s="2" t="s">
        <v>228</v>
      </c>
      <c r="C5" s="2"/>
      <c r="D5" s="2">
        <v>70</v>
      </c>
      <c r="E5" s="43">
        <v>39600</v>
      </c>
    </row>
    <row r="6" spans="1:5" ht="12.75">
      <c r="A6" s="2">
        <v>2</v>
      </c>
      <c r="B6" s="71" t="s">
        <v>193</v>
      </c>
      <c r="C6" s="73"/>
      <c r="D6" s="2"/>
      <c r="E6" s="43"/>
    </row>
    <row r="7" spans="1:5" ht="12.75">
      <c r="A7" s="2"/>
      <c r="B7" s="50">
        <v>0.28</v>
      </c>
      <c r="C7" s="47"/>
      <c r="D7" s="2">
        <v>69</v>
      </c>
      <c r="E7" s="43">
        <f>E5*0.28</f>
        <v>11088.000000000002</v>
      </c>
    </row>
    <row r="8" spans="1:5" ht="12.75">
      <c r="A8" s="2"/>
      <c r="B8" s="50">
        <v>0.04</v>
      </c>
      <c r="C8" s="47"/>
      <c r="D8" s="2">
        <v>69</v>
      </c>
      <c r="E8" s="43">
        <f>E5*0.04</f>
        <v>1584</v>
      </c>
    </row>
    <row r="9" spans="1:5" ht="12.75">
      <c r="A9" s="2"/>
      <c r="B9" s="55">
        <v>0.036</v>
      </c>
      <c r="C9" s="47"/>
      <c r="D9" s="2">
        <v>69</v>
      </c>
      <c r="E9" s="43">
        <f>E5*0.036</f>
        <v>1425.6</v>
      </c>
    </row>
    <row r="10" spans="1:5" ht="12.75">
      <c r="A10" s="2">
        <v>3</v>
      </c>
      <c r="B10" s="2" t="s">
        <v>229</v>
      </c>
      <c r="C10" s="2"/>
      <c r="D10" s="2">
        <v>69</v>
      </c>
      <c r="E10" s="43">
        <f>E5*0.018</f>
        <v>712.8</v>
      </c>
    </row>
    <row r="11" spans="1:5" ht="12.75">
      <c r="A11" s="2">
        <v>4</v>
      </c>
      <c r="B11" s="2" t="s">
        <v>230</v>
      </c>
      <c r="C11" s="2"/>
      <c r="D11" s="2">
        <v>10</v>
      </c>
      <c r="E11" s="43">
        <v>245650</v>
      </c>
    </row>
    <row r="12" spans="1:5" ht="12.75">
      <c r="A12" s="2" t="s">
        <v>4</v>
      </c>
      <c r="B12" s="71"/>
      <c r="C12" s="73"/>
      <c r="D12" s="2"/>
      <c r="E12" s="43">
        <f>SUM(E5:E11)</f>
        <v>300060.4</v>
      </c>
    </row>
    <row r="14" ht="12.75">
      <c r="A14" t="s">
        <v>231</v>
      </c>
    </row>
  </sheetData>
  <mergeCells count="2">
    <mergeCell ref="B6:C6"/>
    <mergeCell ref="B12:C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3">
      <selection activeCell="A27" sqref="A27"/>
    </sheetView>
  </sheetViews>
  <sheetFormatPr defaultColWidth="9.00390625" defaultRowHeight="12.75"/>
  <cols>
    <col min="1" max="1" width="6.125" style="0" customWidth="1"/>
    <col min="3" max="3" width="20.00390625" style="0" customWidth="1"/>
    <col min="4" max="4" width="8.125" style="0" customWidth="1"/>
    <col min="5" max="5" width="9.75390625" style="0" bestFit="1" customWidth="1"/>
  </cols>
  <sheetData>
    <row r="1" ht="15.75">
      <c r="A1" t="s">
        <v>175</v>
      </c>
    </row>
    <row r="3" spans="1:5" ht="12.75">
      <c r="A3" s="2" t="s">
        <v>3</v>
      </c>
      <c r="B3" s="2" t="s">
        <v>176</v>
      </c>
      <c r="C3" s="2"/>
      <c r="D3" s="2" t="s">
        <v>177</v>
      </c>
      <c r="E3" s="2" t="s">
        <v>72</v>
      </c>
    </row>
    <row r="4" spans="1:5" ht="12.75">
      <c r="A4" s="2">
        <v>1</v>
      </c>
      <c r="B4" s="2" t="s">
        <v>178</v>
      </c>
      <c r="C4" s="2"/>
      <c r="D4" s="2">
        <v>10</v>
      </c>
      <c r="E4" s="43">
        <v>600</v>
      </c>
    </row>
    <row r="5" spans="1:5" ht="12.75">
      <c r="A5" s="2">
        <v>2</v>
      </c>
      <c r="B5" s="2" t="s">
        <v>179</v>
      </c>
      <c r="C5" s="2"/>
      <c r="D5" s="2">
        <v>70</v>
      </c>
      <c r="E5" s="43">
        <v>33800</v>
      </c>
    </row>
    <row r="6" spans="1:5" ht="12.75">
      <c r="A6" s="2"/>
      <c r="B6" s="71" t="s">
        <v>193</v>
      </c>
      <c r="C6" s="73"/>
      <c r="D6" s="2"/>
      <c r="E6" s="43"/>
    </row>
    <row r="7" spans="1:5" ht="12.75">
      <c r="A7" s="2">
        <v>3</v>
      </c>
      <c r="B7" s="77">
        <v>0.28</v>
      </c>
      <c r="C7" s="73"/>
      <c r="D7" s="2">
        <v>69</v>
      </c>
      <c r="E7" s="43">
        <f>E5*0.28</f>
        <v>9464</v>
      </c>
    </row>
    <row r="8" spans="1:5" ht="12.75">
      <c r="A8" s="2"/>
      <c r="B8" s="77">
        <v>0.04</v>
      </c>
      <c r="C8" s="73"/>
      <c r="D8" s="2">
        <v>69</v>
      </c>
      <c r="E8" s="43">
        <f>E5*0.04</f>
        <v>1352</v>
      </c>
    </row>
    <row r="9" spans="1:5" ht="12.75">
      <c r="A9" s="2"/>
      <c r="B9" s="76">
        <v>0.036</v>
      </c>
      <c r="C9" s="73"/>
      <c r="D9" s="2">
        <v>69</v>
      </c>
      <c r="E9" s="43">
        <f>E5*0.036</f>
        <v>1216.8</v>
      </c>
    </row>
    <row r="10" spans="1:7" ht="12.75">
      <c r="A10" s="2"/>
      <c r="B10" s="76">
        <v>0.018</v>
      </c>
      <c r="C10" s="73"/>
      <c r="D10" s="2">
        <v>69</v>
      </c>
      <c r="E10" s="43">
        <f>E5*0.018</f>
        <v>608.4</v>
      </c>
      <c r="G10" s="32"/>
    </row>
    <row r="11" spans="1:5" ht="12.75">
      <c r="A11" s="2">
        <v>4</v>
      </c>
      <c r="B11" s="2" t="s">
        <v>180</v>
      </c>
      <c r="C11" s="2"/>
      <c r="D11" s="2">
        <v>60</v>
      </c>
      <c r="E11" s="43">
        <v>66000</v>
      </c>
    </row>
    <row r="12" spans="1:5" ht="12.75">
      <c r="A12" s="2">
        <v>5</v>
      </c>
      <c r="B12" s="2" t="s">
        <v>181</v>
      </c>
      <c r="C12" s="2"/>
      <c r="D12" s="2">
        <v>71</v>
      </c>
      <c r="E12" s="43">
        <v>2200</v>
      </c>
    </row>
    <row r="13" spans="1:5" ht="12.75">
      <c r="A13" s="2">
        <v>6</v>
      </c>
      <c r="B13" s="2" t="s">
        <v>182</v>
      </c>
      <c r="C13" s="2"/>
      <c r="D13" s="44"/>
      <c r="E13" s="43"/>
    </row>
    <row r="14" spans="1:5" ht="12.75">
      <c r="A14" s="2"/>
      <c r="B14" s="75" t="s">
        <v>183</v>
      </c>
      <c r="C14" s="75"/>
      <c r="D14" s="44">
        <v>2</v>
      </c>
      <c r="E14" s="43">
        <v>2544</v>
      </c>
    </row>
    <row r="15" spans="1:5" ht="12.75">
      <c r="A15" s="2"/>
      <c r="B15" s="75" t="s">
        <v>184</v>
      </c>
      <c r="C15" s="75"/>
      <c r="D15" s="44">
        <v>2</v>
      </c>
      <c r="E15" s="43">
        <v>5600</v>
      </c>
    </row>
    <row r="16" spans="1:5" ht="12.75">
      <c r="A16" s="2"/>
      <c r="B16" s="75" t="s">
        <v>185</v>
      </c>
      <c r="C16" s="75"/>
      <c r="D16" s="44">
        <v>2</v>
      </c>
      <c r="E16" s="43">
        <v>326</v>
      </c>
    </row>
    <row r="17" spans="1:5" ht="12.75">
      <c r="A17" s="2"/>
      <c r="B17" s="75" t="s">
        <v>186</v>
      </c>
      <c r="C17" s="75"/>
      <c r="D17" s="44">
        <v>2</v>
      </c>
      <c r="E17" s="43">
        <v>1200</v>
      </c>
    </row>
    <row r="18" spans="1:5" ht="12.75">
      <c r="A18" s="2"/>
      <c r="B18" s="75" t="s">
        <v>187</v>
      </c>
      <c r="C18" s="75"/>
      <c r="D18" s="44">
        <v>2</v>
      </c>
      <c r="E18" s="43">
        <v>900</v>
      </c>
    </row>
    <row r="19" spans="1:5" ht="12.75">
      <c r="A19" s="2"/>
      <c r="B19" s="75" t="s">
        <v>188</v>
      </c>
      <c r="C19" s="75"/>
      <c r="D19" s="44">
        <v>2</v>
      </c>
      <c r="E19" s="43">
        <v>579.2</v>
      </c>
    </row>
    <row r="20" spans="1:5" ht="12.75">
      <c r="A20" s="2">
        <v>7</v>
      </c>
      <c r="B20" s="2" t="s">
        <v>189</v>
      </c>
      <c r="C20" s="2"/>
      <c r="D20" s="45">
        <v>12</v>
      </c>
      <c r="E20" s="46">
        <v>7100</v>
      </c>
    </row>
    <row r="21" spans="1:5" ht="12.75">
      <c r="A21" s="2">
        <v>8</v>
      </c>
      <c r="B21" s="2" t="s">
        <v>190</v>
      </c>
      <c r="C21" s="2"/>
      <c r="D21" s="45">
        <v>68</v>
      </c>
      <c r="E21" s="46">
        <v>400</v>
      </c>
    </row>
    <row r="22" spans="1:5" ht="12.75">
      <c r="A22" s="2">
        <v>9</v>
      </c>
      <c r="B22" s="2" t="s">
        <v>191</v>
      </c>
      <c r="C22" s="2"/>
      <c r="D22" s="45">
        <v>68</v>
      </c>
      <c r="E22" s="2">
        <v>2511.67</v>
      </c>
    </row>
    <row r="23" spans="1:5" ht="12.75">
      <c r="A23" s="2">
        <v>10</v>
      </c>
      <c r="B23" s="2" t="s">
        <v>169</v>
      </c>
      <c r="C23" s="2"/>
      <c r="D23" s="45">
        <v>68</v>
      </c>
      <c r="E23" s="46">
        <v>16200</v>
      </c>
    </row>
    <row r="24" spans="1:5" ht="12.75">
      <c r="A24" s="2" t="s">
        <v>192</v>
      </c>
      <c r="B24" s="2"/>
      <c r="C24" s="2"/>
      <c r="D24" s="2"/>
      <c r="E24" s="43">
        <f>SUM(E4:E23)</f>
        <v>152602.07000000004</v>
      </c>
    </row>
    <row r="26" ht="12.75">
      <c r="A26" t="s">
        <v>263</v>
      </c>
    </row>
  </sheetData>
  <mergeCells count="11">
    <mergeCell ref="B10:C10"/>
    <mergeCell ref="B6:C6"/>
    <mergeCell ref="B7:C7"/>
    <mergeCell ref="B8:C8"/>
    <mergeCell ref="B9:C9"/>
    <mergeCell ref="B18:C18"/>
    <mergeCell ref="B19:C19"/>
    <mergeCell ref="B14:C14"/>
    <mergeCell ref="B15:C15"/>
    <mergeCell ref="B16:C16"/>
    <mergeCell ref="B17:C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F14" sqref="F14"/>
    </sheetView>
  </sheetViews>
  <sheetFormatPr defaultColWidth="9.00390625" defaultRowHeight="12.75"/>
  <cols>
    <col min="1" max="1" width="5.875" style="0" customWidth="1"/>
    <col min="2" max="2" width="17.875" style="0" customWidth="1"/>
    <col min="3" max="3" width="8.25390625" style="0" customWidth="1"/>
    <col min="4" max="4" width="9.00390625" style="0" customWidth="1"/>
  </cols>
  <sheetData>
    <row r="1" ht="15">
      <c r="B1" s="27" t="s">
        <v>194</v>
      </c>
    </row>
    <row r="3" ht="12.75">
      <c r="A3" t="s">
        <v>195</v>
      </c>
    </row>
    <row r="4" spans="1:4" ht="12.75">
      <c r="A4" s="2" t="s">
        <v>3</v>
      </c>
      <c r="B4" s="2" t="s">
        <v>196</v>
      </c>
      <c r="C4" s="2" t="s">
        <v>177</v>
      </c>
      <c r="D4" s="2" t="s">
        <v>72</v>
      </c>
    </row>
    <row r="5" spans="1:4" ht="12.75">
      <c r="A5" s="2">
        <v>1</v>
      </c>
      <c r="B5" s="2" t="s">
        <v>197</v>
      </c>
      <c r="C5" s="2">
        <v>10</v>
      </c>
      <c r="D5" s="43">
        <v>240</v>
      </c>
    </row>
    <row r="6" spans="1:4" ht="12.75">
      <c r="A6" s="2">
        <v>2</v>
      </c>
      <c r="B6" s="2" t="s">
        <v>198</v>
      </c>
      <c r="C6" s="2">
        <v>70</v>
      </c>
      <c r="D6" s="43">
        <v>12000</v>
      </c>
    </row>
    <row r="7" spans="1:4" ht="12.75">
      <c r="A7" s="2">
        <v>3</v>
      </c>
      <c r="B7" s="2" t="s">
        <v>193</v>
      </c>
      <c r="C7" s="2"/>
      <c r="D7" s="43"/>
    </row>
    <row r="8" spans="1:4" ht="12.75">
      <c r="A8" s="2"/>
      <c r="B8" s="51">
        <v>0.28</v>
      </c>
      <c r="C8" s="2">
        <v>69</v>
      </c>
      <c r="D8" s="43">
        <f>D6*0.28</f>
        <v>3360.0000000000005</v>
      </c>
    </row>
    <row r="9" spans="1:4" ht="12.75">
      <c r="A9" s="2"/>
      <c r="B9" s="51">
        <v>0.04</v>
      </c>
      <c r="C9" s="2">
        <v>69</v>
      </c>
      <c r="D9" s="43">
        <f>D6*0.04</f>
        <v>480</v>
      </c>
    </row>
    <row r="10" spans="1:4" ht="12.75">
      <c r="A10" s="2"/>
      <c r="B10" s="52">
        <v>0.036</v>
      </c>
      <c r="C10" s="2">
        <v>69</v>
      </c>
      <c r="D10" s="43">
        <f>D6*0.036</f>
        <v>431.99999999999994</v>
      </c>
    </row>
    <row r="11" spans="1:4" ht="12.75">
      <c r="A11" s="2"/>
      <c r="B11" s="52">
        <v>0.018</v>
      </c>
      <c r="C11" s="2">
        <v>69</v>
      </c>
      <c r="D11" s="43">
        <f>D6*0.018</f>
        <v>215.99999999999997</v>
      </c>
    </row>
    <row r="12" spans="1:4" ht="12.75">
      <c r="A12" s="2">
        <v>4</v>
      </c>
      <c r="B12" s="2" t="s">
        <v>199</v>
      </c>
      <c r="C12" s="2">
        <v>71</v>
      </c>
      <c r="D12" s="43">
        <v>120</v>
      </c>
    </row>
    <row r="13" spans="1:4" ht="12.75">
      <c r="A13" s="2" t="s">
        <v>154</v>
      </c>
      <c r="B13" s="2"/>
      <c r="C13" s="2"/>
      <c r="D13" s="43">
        <f>SUM(D5:D12)</f>
        <v>16848</v>
      </c>
    </row>
    <row r="15" ht="12.75">
      <c r="A15" t="s">
        <v>200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8">
      <selection activeCell="I6" sqref="I6"/>
    </sheetView>
  </sheetViews>
  <sheetFormatPr defaultColWidth="9.00390625" defaultRowHeight="12.75"/>
  <cols>
    <col min="1" max="1" width="3.25390625" style="0" customWidth="1"/>
    <col min="2" max="2" width="6.125" style="0" customWidth="1"/>
    <col min="3" max="3" width="22.375" style="0" customWidth="1"/>
    <col min="4" max="4" width="14.25390625" style="0" customWidth="1"/>
    <col min="5" max="5" width="8.00390625" style="0" customWidth="1"/>
    <col min="6" max="6" width="7.75390625" style="0" customWidth="1"/>
    <col min="7" max="7" width="7.625" style="0" customWidth="1"/>
  </cols>
  <sheetData>
    <row r="1" spans="1:9" ht="18">
      <c r="A1" s="56" t="s">
        <v>242</v>
      </c>
      <c r="B1" s="32"/>
      <c r="C1" s="32"/>
      <c r="D1" s="32"/>
      <c r="E1" s="32"/>
      <c r="F1" s="32"/>
      <c r="G1" s="32"/>
      <c r="H1" s="32"/>
      <c r="I1" s="32"/>
    </row>
    <row r="2" spans="1:9" ht="15" customHeight="1">
      <c r="A2" s="56"/>
      <c r="B2" s="32"/>
      <c r="C2" s="32"/>
      <c r="D2" s="32"/>
      <c r="E2" s="32"/>
      <c r="F2" s="32"/>
      <c r="G2" s="32"/>
      <c r="H2" s="32"/>
      <c r="I2" s="32"/>
    </row>
    <row r="3" spans="1:9" ht="15">
      <c r="A3" s="31" t="s">
        <v>243</v>
      </c>
      <c r="B3" s="32"/>
      <c r="C3" s="32"/>
      <c r="D3" s="32"/>
      <c r="E3" s="32"/>
      <c r="F3" s="32"/>
      <c r="G3" s="32"/>
      <c r="H3" s="32"/>
      <c r="I3" s="32"/>
    </row>
    <row r="5" spans="1:5" ht="12.75" customHeight="1">
      <c r="A5" s="78" t="s">
        <v>3</v>
      </c>
      <c r="B5" s="78" t="s">
        <v>70</v>
      </c>
      <c r="C5" s="78" t="s">
        <v>147</v>
      </c>
      <c r="D5" s="5" t="s">
        <v>241</v>
      </c>
      <c r="E5" s="74" t="s">
        <v>24</v>
      </c>
    </row>
    <row r="6" spans="1:5" ht="12.75">
      <c r="A6" s="78"/>
      <c r="B6" s="78"/>
      <c r="C6" s="78"/>
      <c r="D6" s="2">
        <v>51</v>
      </c>
      <c r="E6" s="79"/>
    </row>
    <row r="7" spans="1:5" ht="12.75">
      <c r="A7" s="2">
        <v>1</v>
      </c>
      <c r="B7" s="26">
        <v>37366</v>
      </c>
      <c r="C7" s="2" t="s">
        <v>238</v>
      </c>
      <c r="D7" s="2">
        <v>17329</v>
      </c>
      <c r="E7" s="2">
        <f aca="true" t="shared" si="0" ref="E7:E12">SUM(D7:D7)</f>
        <v>17329</v>
      </c>
    </row>
    <row r="8" spans="1:5" ht="12.75">
      <c r="A8" s="2">
        <v>2</v>
      </c>
      <c r="B8" s="26">
        <v>37356</v>
      </c>
      <c r="C8" s="2" t="s">
        <v>239</v>
      </c>
      <c r="D8" s="2">
        <v>10000</v>
      </c>
      <c r="E8" s="2">
        <f t="shared" si="0"/>
        <v>10000</v>
      </c>
    </row>
    <row r="9" spans="1:5" ht="12.75">
      <c r="A9" s="2">
        <v>3</v>
      </c>
      <c r="B9" s="26">
        <v>37396</v>
      </c>
      <c r="C9" s="2" t="s">
        <v>238</v>
      </c>
      <c r="D9" s="2">
        <v>17329</v>
      </c>
      <c r="E9" s="2">
        <f t="shared" si="0"/>
        <v>17329</v>
      </c>
    </row>
    <row r="10" spans="1:5" ht="12.75">
      <c r="A10" s="2">
        <v>4</v>
      </c>
      <c r="B10" s="26">
        <v>37401</v>
      </c>
      <c r="C10" s="2" t="s">
        <v>240</v>
      </c>
      <c r="D10" s="2">
        <v>20000</v>
      </c>
      <c r="E10" s="2">
        <f t="shared" si="0"/>
        <v>20000</v>
      </c>
    </row>
    <row r="11" spans="1:5" ht="12.75">
      <c r="A11" s="2">
        <v>5</v>
      </c>
      <c r="B11" s="26">
        <v>37427</v>
      </c>
      <c r="C11" s="2" t="s">
        <v>240</v>
      </c>
      <c r="D11" s="2">
        <v>30000</v>
      </c>
      <c r="E11" s="2">
        <f t="shared" si="0"/>
        <v>30000</v>
      </c>
    </row>
    <row r="12" spans="1:5" ht="12.75">
      <c r="A12" s="2" t="s">
        <v>4</v>
      </c>
      <c r="B12" s="2"/>
      <c r="C12" s="2"/>
      <c r="D12" s="2">
        <f>SUM(D7:D11)</f>
        <v>94658</v>
      </c>
      <c r="E12" s="2">
        <f t="shared" si="0"/>
        <v>94658</v>
      </c>
    </row>
    <row r="14" ht="15.75" customHeight="1">
      <c r="A14" s="27"/>
    </row>
    <row r="16" ht="18">
      <c r="A16" s="16" t="s">
        <v>150</v>
      </c>
    </row>
    <row r="18" spans="1:7" ht="12.75" customHeight="1">
      <c r="A18" s="78" t="s">
        <v>3</v>
      </c>
      <c r="B18" s="78" t="s">
        <v>70</v>
      </c>
      <c r="C18" s="78" t="s">
        <v>151</v>
      </c>
      <c r="D18" s="5" t="s">
        <v>152</v>
      </c>
      <c r="E18" s="5"/>
      <c r="F18" s="5"/>
      <c r="G18" s="74" t="s">
        <v>24</v>
      </c>
    </row>
    <row r="19" spans="1:7" ht="12.75">
      <c r="A19" s="78"/>
      <c r="B19" s="78"/>
      <c r="C19" s="78"/>
      <c r="D19" s="2">
        <v>60</v>
      </c>
      <c r="E19" s="2">
        <v>70</v>
      </c>
      <c r="F19" s="2">
        <v>71</v>
      </c>
      <c r="G19" s="79"/>
    </row>
    <row r="20" spans="1:7" ht="12.75">
      <c r="A20" s="2">
        <v>1</v>
      </c>
      <c r="B20" s="26">
        <v>37347</v>
      </c>
      <c r="C20" s="2" t="s">
        <v>168</v>
      </c>
      <c r="D20" s="2">
        <v>2040</v>
      </c>
      <c r="E20" s="2"/>
      <c r="F20" s="2"/>
      <c r="G20" s="2">
        <f aca="true" t="shared" si="1" ref="G20:G27">SUM(D20:F20)</f>
        <v>2040</v>
      </c>
    </row>
    <row r="21" spans="1:7" ht="12.75">
      <c r="A21" s="2">
        <v>2</v>
      </c>
      <c r="B21" s="26">
        <v>37347</v>
      </c>
      <c r="C21" s="2" t="s">
        <v>166</v>
      </c>
      <c r="D21" s="2">
        <v>1500</v>
      </c>
      <c r="E21" s="2"/>
      <c r="F21" s="2"/>
      <c r="G21" s="2">
        <f t="shared" si="1"/>
        <v>1500</v>
      </c>
    </row>
    <row r="22" spans="1:7" ht="12.75">
      <c r="A22" s="2">
        <v>3</v>
      </c>
      <c r="B22" s="26">
        <v>37347</v>
      </c>
      <c r="C22" s="2" t="s">
        <v>167</v>
      </c>
      <c r="D22" s="2">
        <v>1000</v>
      </c>
      <c r="E22" s="2"/>
      <c r="F22" s="2"/>
      <c r="G22" s="2">
        <f t="shared" si="1"/>
        <v>1000</v>
      </c>
    </row>
    <row r="23" spans="1:7" ht="12.75">
      <c r="A23" s="2">
        <v>4</v>
      </c>
      <c r="B23" s="26">
        <v>37357</v>
      </c>
      <c r="C23" s="2" t="s">
        <v>235</v>
      </c>
      <c r="D23" s="2"/>
      <c r="E23" s="2"/>
      <c r="F23" s="2">
        <v>1000</v>
      </c>
      <c r="G23" s="2">
        <f t="shared" si="1"/>
        <v>1000</v>
      </c>
    </row>
    <row r="24" spans="1:7" ht="12.75">
      <c r="A24" s="2">
        <v>5</v>
      </c>
      <c r="B24" s="26">
        <v>37366</v>
      </c>
      <c r="C24" s="2" t="s">
        <v>234</v>
      </c>
      <c r="D24" s="2"/>
      <c r="E24" s="2">
        <v>17329</v>
      </c>
      <c r="F24" s="2"/>
      <c r="G24" s="2">
        <f t="shared" si="1"/>
        <v>17329</v>
      </c>
    </row>
    <row r="25" spans="1:7" ht="12.75">
      <c r="A25" s="2">
        <v>6</v>
      </c>
      <c r="B25" s="26">
        <v>37366</v>
      </c>
      <c r="C25" s="2" t="s">
        <v>235</v>
      </c>
      <c r="D25" s="2"/>
      <c r="E25" s="2"/>
      <c r="F25" s="2">
        <v>640</v>
      </c>
      <c r="G25" s="2">
        <f t="shared" si="1"/>
        <v>640</v>
      </c>
    </row>
    <row r="26" spans="1:7" ht="12.75">
      <c r="A26" s="2">
        <v>7</v>
      </c>
      <c r="B26" s="26">
        <v>37396</v>
      </c>
      <c r="C26" s="2" t="s">
        <v>236</v>
      </c>
      <c r="D26" s="2"/>
      <c r="E26" s="2">
        <v>17329</v>
      </c>
      <c r="F26" s="2"/>
      <c r="G26" s="2">
        <f t="shared" si="1"/>
        <v>17329</v>
      </c>
    </row>
    <row r="27" spans="1:7" ht="12.75">
      <c r="A27" s="2">
        <v>8</v>
      </c>
      <c r="B27" s="26">
        <v>37427</v>
      </c>
      <c r="C27" s="2" t="s">
        <v>237</v>
      </c>
      <c r="D27" s="2"/>
      <c r="E27" s="2">
        <v>32073</v>
      </c>
      <c r="F27" s="2"/>
      <c r="G27" s="2">
        <f t="shared" si="1"/>
        <v>32073</v>
      </c>
    </row>
    <row r="28" spans="1:7" ht="12.75">
      <c r="A28" s="2" t="s">
        <v>4</v>
      </c>
      <c r="B28" s="2"/>
      <c r="C28" s="2"/>
      <c r="D28" s="2">
        <f>SUM(D20:D26)</f>
        <v>4540</v>
      </c>
      <c r="E28" s="2">
        <f>SUM(E20:E26)</f>
        <v>34658</v>
      </c>
      <c r="F28" s="2">
        <f>SUM(F20:F26)</f>
        <v>1640</v>
      </c>
      <c r="G28" s="2">
        <f>SUM(G20:G27)</f>
        <v>72911</v>
      </c>
    </row>
  </sheetData>
  <mergeCells count="8">
    <mergeCell ref="E5:E6"/>
    <mergeCell ref="G18:G19"/>
    <mergeCell ref="C18:C19"/>
    <mergeCell ref="C5:C6"/>
    <mergeCell ref="A5:A6"/>
    <mergeCell ref="B5:B6"/>
    <mergeCell ref="A18:A19"/>
    <mergeCell ref="B18:B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4.625" style="0" customWidth="1"/>
    <col min="2" max="2" width="6.25390625" style="0" customWidth="1"/>
    <col min="3" max="3" width="32.375" style="0" customWidth="1"/>
    <col min="4" max="4" width="11.00390625" style="0" customWidth="1"/>
    <col min="5" max="5" width="7.625" style="0" customWidth="1"/>
    <col min="6" max="6" width="7.00390625" style="0" customWidth="1"/>
    <col min="7" max="7" width="6.00390625" style="0" customWidth="1"/>
    <col min="8" max="8" width="7.125" style="0" customWidth="1"/>
  </cols>
  <sheetData>
    <row r="1" spans="1:9" ht="18">
      <c r="A1" s="31" t="s">
        <v>174</v>
      </c>
      <c r="B1" s="32"/>
      <c r="C1" s="32"/>
      <c r="D1" s="32"/>
      <c r="E1" s="32"/>
      <c r="F1" s="32"/>
      <c r="G1" s="32"/>
      <c r="H1" s="32"/>
      <c r="I1" s="32"/>
    </row>
    <row r="2" spans="1:9" ht="15">
      <c r="A2" s="38" t="s">
        <v>173</v>
      </c>
      <c r="B2" s="37"/>
      <c r="C2" s="37"/>
      <c r="D2" s="32"/>
      <c r="E2" s="32"/>
      <c r="F2" s="32"/>
      <c r="G2" s="32"/>
      <c r="H2" s="32"/>
      <c r="I2" s="32"/>
    </row>
    <row r="4" spans="1:5" ht="12.75" customHeight="1">
      <c r="A4" s="78" t="s">
        <v>3</v>
      </c>
      <c r="B4" s="78" t="s">
        <v>70</v>
      </c>
      <c r="C4" s="78" t="s">
        <v>147</v>
      </c>
      <c r="D4" s="42" t="s">
        <v>172</v>
      </c>
      <c r="E4" s="74" t="s">
        <v>171</v>
      </c>
    </row>
    <row r="5" spans="1:5" ht="12.75">
      <c r="A5" s="78"/>
      <c r="B5" s="78"/>
      <c r="C5" s="78"/>
      <c r="D5" s="3" t="s">
        <v>149</v>
      </c>
      <c r="E5" s="79"/>
    </row>
    <row r="6" spans="1:5" ht="12.75">
      <c r="A6" s="2">
        <v>1</v>
      </c>
      <c r="B6" s="26">
        <v>37349</v>
      </c>
      <c r="C6" s="2" t="s">
        <v>120</v>
      </c>
      <c r="D6" s="3">
        <v>172000</v>
      </c>
      <c r="E6" s="2">
        <f>SUM(D6)</f>
        <v>172000</v>
      </c>
    </row>
    <row r="7" spans="1:5" ht="12.75">
      <c r="A7" s="2">
        <v>2</v>
      </c>
      <c r="B7" s="26">
        <v>37353</v>
      </c>
      <c r="C7" s="2" t="s">
        <v>121</v>
      </c>
      <c r="D7" s="3">
        <v>13000</v>
      </c>
      <c r="E7" s="2">
        <f aca="true" t="shared" si="0" ref="E7:E12">SUM(D7)</f>
        <v>13000</v>
      </c>
    </row>
    <row r="8" spans="1:5" ht="12.75">
      <c r="A8" s="2">
        <v>3</v>
      </c>
      <c r="B8" s="26">
        <v>37366</v>
      </c>
      <c r="C8" s="2" t="s">
        <v>124</v>
      </c>
      <c r="D8" s="3">
        <v>15000</v>
      </c>
      <c r="E8" s="2">
        <f t="shared" si="0"/>
        <v>15000</v>
      </c>
    </row>
    <row r="9" spans="1:5" ht="12.75">
      <c r="A9" s="2">
        <v>4</v>
      </c>
      <c r="B9" s="26">
        <v>37380</v>
      </c>
      <c r="C9" s="2" t="s">
        <v>121</v>
      </c>
      <c r="D9" s="3">
        <v>56000</v>
      </c>
      <c r="E9" s="2">
        <f t="shared" si="0"/>
        <v>56000</v>
      </c>
    </row>
    <row r="10" spans="1:5" ht="12.75">
      <c r="A10" s="2">
        <v>5</v>
      </c>
      <c r="B10" s="26">
        <v>37394</v>
      </c>
      <c r="C10" s="2" t="s">
        <v>123</v>
      </c>
      <c r="D10" s="3">
        <v>27200</v>
      </c>
      <c r="E10" s="2">
        <f t="shared" si="0"/>
        <v>27200</v>
      </c>
    </row>
    <row r="11" spans="1:5" ht="12.75">
      <c r="A11" s="2">
        <v>6</v>
      </c>
      <c r="B11" s="26">
        <v>37395</v>
      </c>
      <c r="C11" s="2" t="s">
        <v>125</v>
      </c>
      <c r="D11" s="3">
        <v>19100</v>
      </c>
      <c r="E11" s="2">
        <f t="shared" si="0"/>
        <v>19100</v>
      </c>
    </row>
    <row r="12" spans="1:5" ht="12.75">
      <c r="A12" s="2">
        <v>7</v>
      </c>
      <c r="B12" s="26">
        <v>37412</v>
      </c>
      <c r="C12" s="2" t="s">
        <v>123</v>
      </c>
      <c r="D12" s="3">
        <v>3200</v>
      </c>
      <c r="E12" s="2">
        <f t="shared" si="0"/>
        <v>3200</v>
      </c>
    </row>
    <row r="13" spans="1:5" ht="12.75">
      <c r="A13" s="2" t="s">
        <v>154</v>
      </c>
      <c r="B13" s="26"/>
      <c r="C13" s="2"/>
      <c r="D13" s="3">
        <f>SUM(D6:D12)</f>
        <v>305500</v>
      </c>
      <c r="E13" s="24">
        <f>SUM(E6:E12)</f>
        <v>305500</v>
      </c>
    </row>
    <row r="15" spans="1:3" ht="15">
      <c r="A15" s="31"/>
      <c r="B15" s="32"/>
      <c r="C15" s="32"/>
    </row>
    <row r="17" ht="18">
      <c r="A17" t="s">
        <v>153</v>
      </c>
    </row>
    <row r="18" spans="1:8" ht="12.75" customHeight="1">
      <c r="A18" s="78" t="s">
        <v>3</v>
      </c>
      <c r="B18" s="78" t="s">
        <v>70</v>
      </c>
      <c r="C18" s="78" t="s">
        <v>151</v>
      </c>
      <c r="D18" s="71" t="s">
        <v>152</v>
      </c>
      <c r="E18" s="72"/>
      <c r="F18" s="72"/>
      <c r="G18" s="73"/>
      <c r="H18" s="80" t="s">
        <v>24</v>
      </c>
    </row>
    <row r="19" spans="1:8" ht="12.75">
      <c r="A19" s="78"/>
      <c r="B19" s="78"/>
      <c r="C19" s="78"/>
      <c r="D19" s="2">
        <v>50</v>
      </c>
      <c r="E19" s="2">
        <v>60</v>
      </c>
      <c r="F19" s="2">
        <v>68</v>
      </c>
      <c r="G19" s="2">
        <v>91</v>
      </c>
      <c r="H19" s="59"/>
    </row>
    <row r="20" spans="1:8" ht="12.75">
      <c r="A20" s="40">
        <v>1</v>
      </c>
      <c r="B20" s="26">
        <v>37347</v>
      </c>
      <c r="C20" s="40" t="s">
        <v>167</v>
      </c>
      <c r="D20" s="2"/>
      <c r="E20" s="2">
        <v>2080</v>
      </c>
      <c r="F20" s="2"/>
      <c r="G20" s="2"/>
      <c r="H20" s="41">
        <f aca="true" t="shared" si="1" ref="H20:H43">SUM(D20:G20)</f>
        <v>2080</v>
      </c>
    </row>
    <row r="21" spans="1:8" ht="12.75">
      <c r="A21" s="40">
        <v>2</v>
      </c>
      <c r="B21" s="26">
        <v>37348</v>
      </c>
      <c r="C21" s="40" t="s">
        <v>166</v>
      </c>
      <c r="D21" s="2"/>
      <c r="E21" s="2">
        <v>3040</v>
      </c>
      <c r="F21" s="2"/>
      <c r="G21" s="2"/>
      <c r="H21" s="41">
        <f t="shared" si="1"/>
        <v>3040</v>
      </c>
    </row>
    <row r="22" spans="1:8" ht="12.75">
      <c r="A22" s="40">
        <v>3</v>
      </c>
      <c r="B22" s="26">
        <v>37366</v>
      </c>
      <c r="C22" s="40" t="s">
        <v>170</v>
      </c>
      <c r="D22" s="2">
        <v>17329</v>
      </c>
      <c r="E22" s="2"/>
      <c r="F22" s="2"/>
      <c r="G22" s="2"/>
      <c r="H22" s="41">
        <f t="shared" si="1"/>
        <v>17329</v>
      </c>
    </row>
    <row r="23" spans="1:8" ht="12.75">
      <c r="A23" s="40">
        <v>4</v>
      </c>
      <c r="B23" s="26">
        <v>37371</v>
      </c>
      <c r="C23" s="2" t="s">
        <v>155</v>
      </c>
      <c r="D23" s="2"/>
      <c r="E23" s="2"/>
      <c r="F23" s="2"/>
      <c r="G23" s="2">
        <v>3800</v>
      </c>
      <c r="H23" s="2">
        <f t="shared" si="1"/>
        <v>3800</v>
      </c>
    </row>
    <row r="24" spans="1:8" ht="12.75">
      <c r="A24" s="40">
        <v>5</v>
      </c>
      <c r="B24" s="26">
        <v>37372</v>
      </c>
      <c r="C24" s="2" t="s">
        <v>156</v>
      </c>
      <c r="D24" s="2"/>
      <c r="E24" s="2"/>
      <c r="F24" s="2">
        <v>120</v>
      </c>
      <c r="G24" s="2"/>
      <c r="H24" s="2">
        <f t="shared" si="1"/>
        <v>120</v>
      </c>
    </row>
    <row r="25" spans="1:8" ht="12.75">
      <c r="A25" s="40">
        <v>6</v>
      </c>
      <c r="B25" s="26">
        <v>37372</v>
      </c>
      <c r="C25" s="2" t="s">
        <v>169</v>
      </c>
      <c r="D25" s="2"/>
      <c r="E25" s="2"/>
      <c r="F25" s="2">
        <v>1680</v>
      </c>
      <c r="G25" s="2"/>
      <c r="H25" s="2">
        <f t="shared" si="1"/>
        <v>1680</v>
      </c>
    </row>
    <row r="26" spans="1:8" ht="12.75">
      <c r="A26" s="40">
        <v>7</v>
      </c>
      <c r="B26" s="26">
        <v>37374</v>
      </c>
      <c r="C26" s="2" t="s">
        <v>162</v>
      </c>
      <c r="D26" s="2"/>
      <c r="E26" s="2"/>
      <c r="F26" s="2"/>
      <c r="G26" s="2">
        <v>4800</v>
      </c>
      <c r="H26" s="2">
        <f t="shared" si="1"/>
        <v>4800</v>
      </c>
    </row>
    <row r="27" spans="1:8" ht="12.75">
      <c r="A27" s="40">
        <v>8</v>
      </c>
      <c r="B27" s="26">
        <v>37374</v>
      </c>
      <c r="C27" s="2" t="s">
        <v>158</v>
      </c>
      <c r="D27" s="2"/>
      <c r="E27" s="2">
        <v>824</v>
      </c>
      <c r="F27" s="2"/>
      <c r="G27" s="2"/>
      <c r="H27" s="2">
        <f t="shared" si="1"/>
        <v>824</v>
      </c>
    </row>
    <row r="28" spans="1:8" ht="12.75">
      <c r="A28" s="40">
        <v>9</v>
      </c>
      <c r="B28" s="26">
        <v>37380</v>
      </c>
      <c r="C28" s="2" t="s">
        <v>159</v>
      </c>
      <c r="D28" s="2">
        <v>10000</v>
      </c>
      <c r="E28" s="2"/>
      <c r="F28" s="2"/>
      <c r="G28" s="2"/>
      <c r="H28" s="2">
        <f t="shared" si="1"/>
        <v>10000</v>
      </c>
    </row>
    <row r="29" spans="1:8" ht="12.75">
      <c r="A29" s="40">
        <v>10</v>
      </c>
      <c r="B29" s="26">
        <v>37380</v>
      </c>
      <c r="C29" s="2" t="s">
        <v>160</v>
      </c>
      <c r="D29" s="2"/>
      <c r="E29" s="2"/>
      <c r="F29" s="2">
        <v>2460</v>
      </c>
      <c r="G29" s="2"/>
      <c r="H29" s="2">
        <f t="shared" si="1"/>
        <v>2460</v>
      </c>
    </row>
    <row r="30" spans="1:8" ht="12.75">
      <c r="A30" s="40">
        <v>11</v>
      </c>
      <c r="B30" s="26">
        <v>37380</v>
      </c>
      <c r="C30" s="2" t="s">
        <v>114</v>
      </c>
      <c r="D30" s="2"/>
      <c r="E30" s="2"/>
      <c r="F30" s="2">
        <v>6200</v>
      </c>
      <c r="G30" s="2"/>
      <c r="H30" s="2">
        <f t="shared" si="1"/>
        <v>6200</v>
      </c>
    </row>
    <row r="31" spans="1:8" ht="12.75">
      <c r="A31" s="40">
        <v>12</v>
      </c>
      <c r="B31" s="26">
        <v>37391</v>
      </c>
      <c r="C31" s="2" t="s">
        <v>161</v>
      </c>
      <c r="D31" s="2"/>
      <c r="E31" s="2"/>
      <c r="F31" s="2">
        <v>8800</v>
      </c>
      <c r="G31" s="2"/>
      <c r="H31" s="2">
        <f t="shared" si="1"/>
        <v>8800</v>
      </c>
    </row>
    <row r="32" spans="1:8" ht="12.75">
      <c r="A32" s="40">
        <v>13</v>
      </c>
      <c r="B32" s="26">
        <v>37396</v>
      </c>
      <c r="C32" s="2" t="s">
        <v>157</v>
      </c>
      <c r="D32" s="2"/>
      <c r="E32" s="2"/>
      <c r="F32" s="2">
        <v>250</v>
      </c>
      <c r="G32" s="2"/>
      <c r="H32" s="2">
        <f t="shared" si="1"/>
        <v>250</v>
      </c>
    </row>
    <row r="33" spans="1:8" ht="12.75">
      <c r="A33" s="40">
        <v>14</v>
      </c>
      <c r="B33" s="26">
        <v>37396</v>
      </c>
      <c r="C33" s="2" t="s">
        <v>170</v>
      </c>
      <c r="D33" s="2">
        <v>17329</v>
      </c>
      <c r="E33" s="2"/>
      <c r="F33" s="2"/>
      <c r="G33" s="2"/>
      <c r="H33" s="2">
        <f t="shared" si="1"/>
        <v>17329</v>
      </c>
    </row>
    <row r="34" spans="1:8" ht="12.75">
      <c r="A34" s="40">
        <v>15</v>
      </c>
      <c r="B34" s="26">
        <v>37401</v>
      </c>
      <c r="C34" s="2" t="s">
        <v>159</v>
      </c>
      <c r="D34" s="2">
        <v>20000</v>
      </c>
      <c r="E34" s="2"/>
      <c r="F34" s="2"/>
      <c r="G34" s="2"/>
      <c r="H34" s="2">
        <f t="shared" si="1"/>
        <v>20000</v>
      </c>
    </row>
    <row r="35" spans="1:8" ht="12.75">
      <c r="A35" s="40">
        <v>16</v>
      </c>
      <c r="B35" s="26">
        <v>37404</v>
      </c>
      <c r="C35" s="2" t="s">
        <v>155</v>
      </c>
      <c r="D35" s="2"/>
      <c r="E35" s="2"/>
      <c r="F35" s="2"/>
      <c r="G35" s="2">
        <v>3800</v>
      </c>
      <c r="H35" s="2">
        <f t="shared" si="1"/>
        <v>3800</v>
      </c>
    </row>
    <row r="36" spans="1:8" ht="12.75">
      <c r="A36" s="40">
        <v>17</v>
      </c>
      <c r="B36" s="26">
        <v>37422</v>
      </c>
      <c r="C36" s="2" t="s">
        <v>163</v>
      </c>
      <c r="D36" s="2"/>
      <c r="E36" s="2"/>
      <c r="F36" s="2"/>
      <c r="G36" s="2">
        <v>260</v>
      </c>
      <c r="H36" s="2">
        <f t="shared" si="1"/>
        <v>260</v>
      </c>
    </row>
    <row r="37" spans="1:8" ht="12.75">
      <c r="A37" s="40">
        <v>18</v>
      </c>
      <c r="B37" s="26">
        <v>37427</v>
      </c>
      <c r="C37" s="2" t="s">
        <v>159</v>
      </c>
      <c r="D37" s="2">
        <v>30000</v>
      </c>
      <c r="E37" s="2"/>
      <c r="F37" s="2"/>
      <c r="G37" s="2"/>
      <c r="H37" s="2">
        <f t="shared" si="1"/>
        <v>30000</v>
      </c>
    </row>
    <row r="38" spans="1:8" ht="12.75">
      <c r="A38" s="40">
        <v>19</v>
      </c>
      <c r="B38" s="26">
        <v>37431</v>
      </c>
      <c r="C38" s="2" t="s">
        <v>163</v>
      </c>
      <c r="D38" s="2"/>
      <c r="E38" s="2"/>
      <c r="F38" s="2"/>
      <c r="G38" s="2">
        <v>180</v>
      </c>
      <c r="H38" s="2">
        <f t="shared" si="1"/>
        <v>180</v>
      </c>
    </row>
    <row r="39" spans="1:8" ht="12.75">
      <c r="A39" s="40">
        <v>20</v>
      </c>
      <c r="B39" s="26">
        <v>37431</v>
      </c>
      <c r="C39" s="2" t="s">
        <v>155</v>
      </c>
      <c r="D39" s="2"/>
      <c r="E39" s="2"/>
      <c r="F39" s="2"/>
      <c r="G39" s="2">
        <v>3800</v>
      </c>
      <c r="H39" s="2">
        <f t="shared" si="1"/>
        <v>3800</v>
      </c>
    </row>
    <row r="40" spans="1:8" ht="12.75">
      <c r="A40" s="40">
        <v>21</v>
      </c>
      <c r="B40" s="26">
        <v>37431</v>
      </c>
      <c r="C40" s="2" t="s">
        <v>164</v>
      </c>
      <c r="D40" s="2"/>
      <c r="E40" s="2">
        <v>17260</v>
      </c>
      <c r="F40" s="2"/>
      <c r="G40" s="2"/>
      <c r="H40" s="2">
        <f t="shared" si="1"/>
        <v>17260</v>
      </c>
    </row>
    <row r="41" spans="1:8" ht="12.75">
      <c r="A41" s="40">
        <v>22</v>
      </c>
      <c r="B41" s="26">
        <v>37431</v>
      </c>
      <c r="C41" s="2" t="s">
        <v>103</v>
      </c>
      <c r="D41" s="2"/>
      <c r="E41" s="2">
        <v>2500</v>
      </c>
      <c r="F41" s="2"/>
      <c r="G41" s="2"/>
      <c r="H41" s="2">
        <f t="shared" si="1"/>
        <v>2500</v>
      </c>
    </row>
    <row r="42" spans="1:8" ht="12.75">
      <c r="A42" s="40">
        <v>23</v>
      </c>
      <c r="B42" s="26">
        <v>37435</v>
      </c>
      <c r="C42" s="2" t="s">
        <v>165</v>
      </c>
      <c r="D42" s="2"/>
      <c r="E42" s="2">
        <v>1200</v>
      </c>
      <c r="F42" s="2"/>
      <c r="G42" s="2"/>
      <c r="H42" s="2">
        <f t="shared" si="1"/>
        <v>1200</v>
      </c>
    </row>
    <row r="43" spans="1:8" ht="12.75">
      <c r="A43" s="40">
        <v>24</v>
      </c>
      <c r="B43" s="26">
        <v>37437</v>
      </c>
      <c r="C43" s="2" t="s">
        <v>162</v>
      </c>
      <c r="D43" s="2"/>
      <c r="E43" s="2"/>
      <c r="F43" s="2"/>
      <c r="G43" s="2">
        <v>4800</v>
      </c>
      <c r="H43" s="2">
        <f t="shared" si="1"/>
        <v>4800</v>
      </c>
    </row>
    <row r="44" spans="1:8" ht="12.75">
      <c r="A44" s="2" t="s">
        <v>154</v>
      </c>
      <c r="B44" s="2"/>
      <c r="C44" s="2"/>
      <c r="D44" s="2">
        <f>SUM(D20:D43)</f>
        <v>94658</v>
      </c>
      <c r="E44" s="2">
        <f>SUM(E20:E43)</f>
        <v>26904</v>
      </c>
      <c r="F44" s="2">
        <f>SUM(F20:F43)</f>
        <v>19510</v>
      </c>
      <c r="G44" s="2">
        <f>SUM(G20:G43)</f>
        <v>21440</v>
      </c>
      <c r="H44" s="2">
        <f>SUM(H20:H43)</f>
        <v>162512</v>
      </c>
    </row>
  </sheetData>
  <mergeCells count="9">
    <mergeCell ref="H18:H19"/>
    <mergeCell ref="D18:G18"/>
    <mergeCell ref="A4:A5"/>
    <mergeCell ref="B4:B5"/>
    <mergeCell ref="C4:C5"/>
    <mergeCell ref="A18:A19"/>
    <mergeCell ref="B18:B19"/>
    <mergeCell ref="C18:C19"/>
    <mergeCell ref="E4:E5"/>
  </mergeCells>
  <printOptions/>
  <pageMargins left="0.75" right="0.4" top="1" bottom="0.84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H11" sqref="H11"/>
    </sheetView>
  </sheetViews>
  <sheetFormatPr defaultColWidth="9.00390625" defaultRowHeight="12.75"/>
  <cols>
    <col min="1" max="1" width="3.25390625" style="0" customWidth="1"/>
    <col min="2" max="2" width="15.00390625" style="0" bestFit="1" customWidth="1"/>
    <col min="3" max="3" width="5.125" style="0" customWidth="1"/>
    <col min="4" max="4" width="9.625" style="0" customWidth="1"/>
    <col min="5" max="5" width="9.375" style="0" customWidth="1"/>
    <col min="6" max="6" width="6.875" style="0" customWidth="1"/>
    <col min="7" max="7" width="8.625" style="0" customWidth="1"/>
    <col min="8" max="8" width="8.875" style="0" customWidth="1"/>
    <col min="9" max="9" width="9.25390625" style="0" customWidth="1"/>
    <col min="10" max="11" width="7.375" style="0" customWidth="1"/>
    <col min="12" max="12" width="7.25390625" style="0" customWidth="1"/>
    <col min="13" max="13" width="8.375" style="0" customWidth="1"/>
    <col min="14" max="14" width="7.25390625" style="0" customWidth="1"/>
    <col min="15" max="15" width="9.25390625" style="0" customWidth="1"/>
    <col min="16" max="16" width="7.75390625" style="0" customWidth="1"/>
  </cols>
  <sheetData>
    <row r="1" spans="1:2" ht="15.75">
      <c r="A1" s="27" t="s">
        <v>85</v>
      </c>
      <c r="B1" s="27"/>
    </row>
    <row r="2" spans="1:16" ht="12.75">
      <c r="A2" s="78" t="s">
        <v>3</v>
      </c>
      <c r="B2" s="78" t="s">
        <v>94</v>
      </c>
      <c r="C2" s="2" t="s">
        <v>86</v>
      </c>
      <c r="D2" s="2"/>
      <c r="E2" s="60" t="s">
        <v>87</v>
      </c>
      <c r="F2" s="60"/>
      <c r="G2" s="60"/>
      <c r="H2" s="60"/>
      <c r="I2" s="78" t="s">
        <v>90</v>
      </c>
      <c r="J2" s="60" t="s">
        <v>91</v>
      </c>
      <c r="K2" s="60"/>
      <c r="L2" s="60"/>
      <c r="M2" s="61" t="s">
        <v>293</v>
      </c>
      <c r="N2" s="2" t="s">
        <v>92</v>
      </c>
      <c r="O2" s="2"/>
      <c r="P2" s="78" t="s">
        <v>93</v>
      </c>
    </row>
    <row r="3" spans="1:16" ht="12.75">
      <c r="A3" s="78"/>
      <c r="B3" s="78"/>
      <c r="C3" s="2" t="s">
        <v>67</v>
      </c>
      <c r="D3" s="2" t="s">
        <v>68</v>
      </c>
      <c r="E3" s="28">
        <v>10</v>
      </c>
      <c r="F3" s="28" t="s">
        <v>88</v>
      </c>
      <c r="G3" s="28" t="s">
        <v>89</v>
      </c>
      <c r="H3" s="2">
        <v>19</v>
      </c>
      <c r="I3" s="78"/>
      <c r="J3" s="2">
        <v>50</v>
      </c>
      <c r="K3" s="2">
        <v>51</v>
      </c>
      <c r="L3" s="2">
        <v>71</v>
      </c>
      <c r="M3" s="62"/>
      <c r="N3" s="2" t="s">
        <v>67</v>
      </c>
      <c r="O3" s="2" t="s">
        <v>68</v>
      </c>
      <c r="P3" s="78"/>
    </row>
    <row r="4" spans="1:16" ht="12.75">
      <c r="A4" s="2">
        <v>1</v>
      </c>
      <c r="B4" s="2" t="s">
        <v>95</v>
      </c>
      <c r="C4" s="43"/>
      <c r="D4" s="43">
        <v>150000</v>
      </c>
      <c r="E4" s="43">
        <v>7000</v>
      </c>
      <c r="F4" s="43"/>
      <c r="G4" s="43"/>
      <c r="H4" s="43">
        <f>E4*0.2</f>
        <v>1400</v>
      </c>
      <c r="I4" s="43">
        <f>SUM(E4:H4)</f>
        <v>8400</v>
      </c>
      <c r="J4" s="43">
        <v>1500</v>
      </c>
      <c r="K4" s="43"/>
      <c r="L4" s="43"/>
      <c r="M4" s="43">
        <f>SUM(J4:L4)</f>
        <v>1500</v>
      </c>
      <c r="N4" s="43"/>
      <c r="O4" s="43">
        <v>204260</v>
      </c>
      <c r="P4" s="43">
        <v>756.67</v>
      </c>
    </row>
    <row r="5" spans="1:16" ht="12.75">
      <c r="A5" s="2"/>
      <c r="B5" s="2"/>
      <c r="C5" s="43"/>
      <c r="D5" s="43"/>
      <c r="E5" s="43">
        <v>24000</v>
      </c>
      <c r="F5" s="43"/>
      <c r="G5" s="43"/>
      <c r="H5" s="43">
        <f aca="true" t="shared" si="0" ref="H5:H12">E5*0.2</f>
        <v>4800</v>
      </c>
      <c r="I5" s="43">
        <f aca="true" t="shared" si="1" ref="I5:I21">SUM(E5:H5)</f>
        <v>28800</v>
      </c>
      <c r="J5" s="43"/>
      <c r="K5" s="43">
        <v>3040</v>
      </c>
      <c r="L5" s="43"/>
      <c r="M5" s="43">
        <f>SUM(J5:L5)</f>
        <v>3040</v>
      </c>
      <c r="N5" s="43"/>
      <c r="O5" s="2"/>
      <c r="P5" s="43"/>
    </row>
    <row r="6" spans="1:16" ht="12.75">
      <c r="A6" s="2"/>
      <c r="B6" s="2"/>
      <c r="C6" s="43"/>
      <c r="D6" s="43"/>
      <c r="E6" s="43">
        <v>18000</v>
      </c>
      <c r="F6" s="43"/>
      <c r="G6" s="43"/>
      <c r="H6" s="43">
        <f t="shared" si="0"/>
        <v>3600</v>
      </c>
      <c r="I6" s="43">
        <f t="shared" si="1"/>
        <v>21600</v>
      </c>
      <c r="J6" s="43"/>
      <c r="K6" s="43"/>
      <c r="L6" s="43"/>
      <c r="M6" s="43"/>
      <c r="N6" s="43"/>
      <c r="O6" s="2"/>
      <c r="P6" s="43"/>
    </row>
    <row r="7" spans="1:16" ht="12.75">
      <c r="A7" s="2">
        <v>2</v>
      </c>
      <c r="B7" s="2" t="s">
        <v>96</v>
      </c>
      <c r="C7" s="43"/>
      <c r="D7" s="43">
        <v>72600</v>
      </c>
      <c r="E7" s="43">
        <v>43500</v>
      </c>
      <c r="F7" s="43"/>
      <c r="G7" s="43"/>
      <c r="H7" s="43">
        <f t="shared" si="0"/>
        <v>8700</v>
      </c>
      <c r="I7" s="43">
        <f t="shared" si="1"/>
        <v>52200</v>
      </c>
      <c r="J7" s="43">
        <v>1400</v>
      </c>
      <c r="K7" s="43">
        <v>2080</v>
      </c>
      <c r="L7" s="43"/>
      <c r="M7" s="43">
        <f>SUM(J7:L7)</f>
        <v>3480</v>
      </c>
      <c r="N7" s="43"/>
      <c r="O7" s="2">
        <v>193560</v>
      </c>
      <c r="P7" s="43">
        <v>580</v>
      </c>
    </row>
    <row r="8" spans="1:16" ht="12.75">
      <c r="A8" s="2"/>
      <c r="B8" s="2"/>
      <c r="C8" s="43"/>
      <c r="D8" s="43"/>
      <c r="E8" s="43">
        <v>60000</v>
      </c>
      <c r="F8" s="43"/>
      <c r="G8" s="43"/>
      <c r="H8" s="43">
        <f t="shared" si="0"/>
        <v>12000</v>
      </c>
      <c r="I8" s="43">
        <f t="shared" si="1"/>
        <v>72000</v>
      </c>
      <c r="J8" s="43"/>
      <c r="K8" s="43"/>
      <c r="L8" s="43"/>
      <c r="M8" s="43"/>
      <c r="N8" s="43"/>
      <c r="O8" s="2"/>
      <c r="P8" s="43"/>
    </row>
    <row r="9" spans="1:16" ht="12.75">
      <c r="A9" s="2"/>
      <c r="B9" s="2"/>
      <c r="C9" s="43"/>
      <c r="D9" s="43"/>
      <c r="E9" s="43">
        <v>200</v>
      </c>
      <c r="F9" s="43"/>
      <c r="G9" s="43"/>
      <c r="H9" s="43">
        <f t="shared" si="0"/>
        <v>40</v>
      </c>
      <c r="I9" s="43">
        <f t="shared" si="1"/>
        <v>240</v>
      </c>
      <c r="J9" s="43"/>
      <c r="K9" s="43"/>
      <c r="L9" s="43"/>
      <c r="M9" s="43"/>
      <c r="N9" s="43"/>
      <c r="O9" s="2"/>
      <c r="P9" s="43"/>
    </row>
    <row r="10" spans="1:16" ht="12.75">
      <c r="A10" s="2">
        <v>3</v>
      </c>
      <c r="B10" s="2" t="s">
        <v>97</v>
      </c>
      <c r="C10" s="43"/>
      <c r="D10" s="43">
        <v>71340</v>
      </c>
      <c r="E10" s="43">
        <v>32400</v>
      </c>
      <c r="F10" s="43"/>
      <c r="G10" s="43"/>
      <c r="H10" s="43">
        <f t="shared" si="0"/>
        <v>6480</v>
      </c>
      <c r="I10" s="43">
        <f t="shared" si="1"/>
        <v>38880</v>
      </c>
      <c r="J10" s="43"/>
      <c r="K10" s="43"/>
      <c r="L10" s="43">
        <v>2080</v>
      </c>
      <c r="M10" s="43">
        <f>SUM(J10:L10)</f>
        <v>2080</v>
      </c>
      <c r="N10" s="43"/>
      <c r="O10" s="2">
        <v>141020</v>
      </c>
      <c r="P10" s="43">
        <v>346.67</v>
      </c>
    </row>
    <row r="11" spans="1:16" ht="12.75">
      <c r="A11" s="2"/>
      <c r="B11" s="2"/>
      <c r="C11" s="43"/>
      <c r="D11" s="43"/>
      <c r="E11" s="43">
        <v>27400</v>
      </c>
      <c r="F11" s="43"/>
      <c r="G11" s="43"/>
      <c r="H11" s="43">
        <f t="shared" si="0"/>
        <v>5480</v>
      </c>
      <c r="I11" s="43">
        <f t="shared" si="1"/>
        <v>32880</v>
      </c>
      <c r="J11" s="43"/>
      <c r="K11" s="43"/>
      <c r="L11" s="43"/>
      <c r="M11" s="43"/>
      <c r="N11" s="43"/>
      <c r="O11" s="2"/>
      <c r="P11" s="43"/>
    </row>
    <row r="12" spans="1:16" ht="12.75">
      <c r="A12" s="29">
        <v>4</v>
      </c>
      <c r="B12" s="29" t="s">
        <v>98</v>
      </c>
      <c r="C12" s="43"/>
      <c r="D12" s="43"/>
      <c r="E12" s="43">
        <v>30000</v>
      </c>
      <c r="F12" s="43"/>
      <c r="G12" s="43"/>
      <c r="H12" s="43">
        <f t="shared" si="0"/>
        <v>6000</v>
      </c>
      <c r="I12" s="43">
        <f t="shared" si="1"/>
        <v>36000</v>
      </c>
      <c r="J12" s="43"/>
      <c r="K12" s="43"/>
      <c r="L12" s="43">
        <v>2000</v>
      </c>
      <c r="M12" s="43">
        <f>SUM(J12:L12)</f>
        <v>2000</v>
      </c>
      <c r="N12" s="43"/>
      <c r="O12" s="2">
        <v>34000</v>
      </c>
      <c r="P12" s="43">
        <v>333.33</v>
      </c>
    </row>
    <row r="13" spans="1:16" ht="12.75">
      <c r="A13" s="29">
        <v>5</v>
      </c>
      <c r="B13" s="29" t="s">
        <v>99</v>
      </c>
      <c r="C13" s="43"/>
      <c r="D13" s="43"/>
      <c r="E13" s="43"/>
      <c r="F13" s="43"/>
      <c r="G13" s="43"/>
      <c r="H13" s="43"/>
      <c r="I13" s="43"/>
      <c r="J13" s="43">
        <v>2040</v>
      </c>
      <c r="K13" s="43"/>
      <c r="L13" s="43"/>
      <c r="M13" s="43">
        <f>SUM(J13:L13)</f>
        <v>2040</v>
      </c>
      <c r="N13" s="43">
        <v>2040</v>
      </c>
      <c r="O13" s="2"/>
      <c r="P13" s="43"/>
    </row>
    <row r="14" spans="1:16" ht="12.75">
      <c r="A14" s="29">
        <v>6</v>
      </c>
      <c r="B14" s="29" t="s">
        <v>100</v>
      </c>
      <c r="C14" s="43"/>
      <c r="D14" s="43"/>
      <c r="E14" s="43"/>
      <c r="F14" s="43">
        <v>500</v>
      </c>
      <c r="G14" s="43"/>
      <c r="H14" s="43">
        <f>F14*0.2</f>
        <v>100</v>
      </c>
      <c r="I14" s="43">
        <f t="shared" si="1"/>
        <v>600</v>
      </c>
      <c r="J14" s="43"/>
      <c r="K14" s="43"/>
      <c r="L14" s="43"/>
      <c r="M14" s="43"/>
      <c r="N14" s="43"/>
      <c r="O14" s="2">
        <v>600</v>
      </c>
      <c r="P14" s="43"/>
    </row>
    <row r="15" spans="1:16" ht="12.75">
      <c r="A15" s="29">
        <v>7</v>
      </c>
      <c r="B15" s="29" t="s">
        <v>101</v>
      </c>
      <c r="C15" s="43"/>
      <c r="D15" s="43"/>
      <c r="E15" s="43">
        <v>10000</v>
      </c>
      <c r="F15" s="43"/>
      <c r="G15" s="43"/>
      <c r="H15" s="43">
        <f>E15*0.2</f>
        <v>2000</v>
      </c>
      <c r="I15" s="43">
        <f t="shared" si="1"/>
        <v>12000</v>
      </c>
      <c r="J15" s="43"/>
      <c r="K15" s="43"/>
      <c r="L15" s="43"/>
      <c r="M15" s="43"/>
      <c r="N15" s="43"/>
      <c r="O15" s="2">
        <v>1200</v>
      </c>
      <c r="P15" s="43"/>
    </row>
    <row r="16" spans="1:16" ht="12.75">
      <c r="A16" s="29">
        <v>8</v>
      </c>
      <c r="B16" s="29" t="s">
        <v>102</v>
      </c>
      <c r="C16" s="43"/>
      <c r="D16" s="43"/>
      <c r="E16" s="43"/>
      <c r="F16" s="43">
        <v>300</v>
      </c>
      <c r="G16" s="43"/>
      <c r="H16" s="43">
        <f>F16*0.2</f>
        <v>60</v>
      </c>
      <c r="I16" s="43">
        <f t="shared" si="1"/>
        <v>360</v>
      </c>
      <c r="J16" s="43"/>
      <c r="K16" s="43"/>
      <c r="L16" s="43"/>
      <c r="M16" s="43"/>
      <c r="N16" s="43"/>
      <c r="O16" s="2">
        <v>360</v>
      </c>
      <c r="P16" s="43"/>
    </row>
    <row r="17" spans="1:16" ht="12.75">
      <c r="A17" s="29">
        <v>9</v>
      </c>
      <c r="B17" s="29" t="s">
        <v>103</v>
      </c>
      <c r="C17" s="43"/>
      <c r="D17" s="43"/>
      <c r="E17" s="43"/>
      <c r="F17" s="43"/>
      <c r="G17" s="43">
        <v>4000</v>
      </c>
      <c r="H17" s="43">
        <v>800</v>
      </c>
      <c r="I17" s="43">
        <f t="shared" si="1"/>
        <v>4800</v>
      </c>
      <c r="J17" s="43"/>
      <c r="K17" s="43"/>
      <c r="L17" s="43"/>
      <c r="M17" s="43"/>
      <c r="N17" s="43"/>
      <c r="O17" s="2">
        <v>4800</v>
      </c>
      <c r="P17" s="43"/>
    </row>
    <row r="18" spans="1:16" ht="12.75">
      <c r="A18" s="29">
        <v>10</v>
      </c>
      <c r="B18" s="29" t="s">
        <v>104</v>
      </c>
      <c r="C18" s="43"/>
      <c r="D18" s="43"/>
      <c r="E18" s="43"/>
      <c r="F18" s="43"/>
      <c r="G18" s="43">
        <v>22000</v>
      </c>
      <c r="H18" s="43">
        <v>4400</v>
      </c>
      <c r="I18" s="43">
        <f t="shared" si="1"/>
        <v>26400</v>
      </c>
      <c r="J18" s="43"/>
      <c r="K18" s="43"/>
      <c r="L18" s="43"/>
      <c r="M18" s="43"/>
      <c r="N18" s="43"/>
      <c r="O18" s="2">
        <v>26400</v>
      </c>
      <c r="P18" s="43"/>
    </row>
    <row r="19" spans="1:16" ht="12.75">
      <c r="A19" s="29">
        <v>11</v>
      </c>
      <c r="B19" s="29" t="s">
        <v>105</v>
      </c>
      <c r="C19" s="43"/>
      <c r="D19" s="43"/>
      <c r="E19" s="43"/>
      <c r="F19" s="43"/>
      <c r="G19" s="43">
        <v>3000</v>
      </c>
      <c r="H19" s="43">
        <v>600</v>
      </c>
      <c r="I19" s="43">
        <f t="shared" si="1"/>
        <v>3600</v>
      </c>
      <c r="J19" s="43"/>
      <c r="K19" s="43"/>
      <c r="L19" s="43"/>
      <c r="M19" s="43"/>
      <c r="N19" s="43"/>
      <c r="O19" s="2">
        <v>3600</v>
      </c>
      <c r="P19" s="43"/>
    </row>
    <row r="20" spans="1:16" ht="12.75">
      <c r="A20" s="29">
        <v>12</v>
      </c>
      <c r="B20" s="29" t="s">
        <v>106</v>
      </c>
      <c r="C20" s="43"/>
      <c r="D20" s="43"/>
      <c r="E20" s="43"/>
      <c r="F20" s="43"/>
      <c r="G20" s="43">
        <v>5000</v>
      </c>
      <c r="H20" s="43">
        <v>1000</v>
      </c>
      <c r="I20" s="43">
        <f t="shared" si="1"/>
        <v>6000</v>
      </c>
      <c r="J20" s="43"/>
      <c r="K20" s="43"/>
      <c r="L20" s="43"/>
      <c r="M20" s="43"/>
      <c r="N20" s="43"/>
      <c r="O20" s="2">
        <v>6000</v>
      </c>
      <c r="P20" s="43"/>
    </row>
    <row r="21" spans="1:16" ht="12.75">
      <c r="A21" s="29">
        <v>13</v>
      </c>
      <c r="B21" s="29" t="s">
        <v>107</v>
      </c>
      <c r="C21" s="43"/>
      <c r="D21" s="43"/>
      <c r="E21" s="43"/>
      <c r="F21" s="43"/>
      <c r="G21" s="43">
        <v>32000</v>
      </c>
      <c r="H21" s="43">
        <v>6400</v>
      </c>
      <c r="I21" s="43">
        <f t="shared" si="1"/>
        <v>38400</v>
      </c>
      <c r="J21" s="43"/>
      <c r="K21" s="43"/>
      <c r="L21" s="43"/>
      <c r="M21" s="43"/>
      <c r="N21" s="43"/>
      <c r="O21" s="2">
        <v>38400</v>
      </c>
      <c r="P21" s="43"/>
    </row>
    <row r="22" spans="1:16" ht="12.75">
      <c r="A22" s="2" t="s">
        <v>4</v>
      </c>
      <c r="B22" s="2"/>
      <c r="C22" s="43">
        <f>SUM(C4:C14)</f>
        <v>0</v>
      </c>
      <c r="D22" s="43">
        <f>SUM(D4:D14)</f>
        <v>293940</v>
      </c>
      <c r="E22" s="43">
        <f>SUM(E4:E15)</f>
        <v>252500</v>
      </c>
      <c r="F22" s="43">
        <f>SUM(F4:F15)</f>
        <v>500</v>
      </c>
      <c r="G22" s="43">
        <f>SUM(G4:G21)</f>
        <v>66000</v>
      </c>
      <c r="H22" s="43">
        <f aca="true" t="shared" si="2" ref="H22:N22">SUM(H4:H15)</f>
        <v>50600</v>
      </c>
      <c r="I22" s="43">
        <f t="shared" si="2"/>
        <v>303600</v>
      </c>
      <c r="J22" s="43">
        <f t="shared" si="2"/>
        <v>4940</v>
      </c>
      <c r="K22" s="43">
        <f t="shared" si="2"/>
        <v>5120</v>
      </c>
      <c r="L22" s="43">
        <f t="shared" si="2"/>
        <v>4080</v>
      </c>
      <c r="M22" s="43">
        <f>SUM(J22:L22)</f>
        <v>14140</v>
      </c>
      <c r="N22" s="43">
        <f t="shared" si="2"/>
        <v>2040</v>
      </c>
      <c r="O22" s="2">
        <f>SUM(O4:O21)</f>
        <v>654200</v>
      </c>
      <c r="P22" s="43">
        <f>SUM(P4:P15)</f>
        <v>2016.67</v>
      </c>
    </row>
  </sheetData>
  <mergeCells count="7">
    <mergeCell ref="P2:P3"/>
    <mergeCell ref="B2:B3"/>
    <mergeCell ref="A2:A3"/>
    <mergeCell ref="E2:H2"/>
    <mergeCell ref="I2:I3"/>
    <mergeCell ref="J2:L2"/>
    <mergeCell ref="M2:M3"/>
  </mergeCells>
  <printOptions/>
  <pageMargins left="0.75" right="0.63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F31" sqref="F31"/>
    </sheetView>
  </sheetViews>
  <sheetFormatPr defaultColWidth="9.00390625" defaultRowHeight="12.75"/>
  <cols>
    <col min="1" max="1" width="3.625" style="0" customWidth="1"/>
    <col min="2" max="2" width="11.625" style="0" customWidth="1"/>
    <col min="3" max="3" width="7.75390625" style="0" customWidth="1"/>
    <col min="4" max="4" width="6.875" style="0" customWidth="1"/>
    <col min="5" max="5" width="7.25390625" style="0" customWidth="1"/>
    <col min="6" max="6" width="7.75390625" style="0" customWidth="1"/>
    <col min="7" max="7" width="8.25390625" style="0" customWidth="1"/>
    <col min="8" max="8" width="9.625" style="0" customWidth="1"/>
    <col min="9" max="9" width="7.75390625" style="0" customWidth="1"/>
    <col min="10" max="10" width="7.25390625" style="0" customWidth="1"/>
    <col min="11" max="11" width="10.625" style="0" customWidth="1"/>
    <col min="12" max="12" width="7.25390625" style="0" customWidth="1"/>
  </cols>
  <sheetData>
    <row r="1" ht="18">
      <c r="A1" s="16" t="s">
        <v>108</v>
      </c>
    </row>
    <row r="2" spans="1:11" ht="15">
      <c r="A2" s="31" t="s">
        <v>109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78" t="s">
        <v>3</v>
      </c>
      <c r="B3" s="60" t="s">
        <v>110</v>
      </c>
      <c r="C3" s="78" t="s">
        <v>111</v>
      </c>
      <c r="D3" s="60" t="s">
        <v>112</v>
      </c>
      <c r="E3" s="60"/>
      <c r="F3" s="60"/>
      <c r="G3" s="60" t="s">
        <v>115</v>
      </c>
      <c r="H3" s="60"/>
      <c r="I3" s="60"/>
      <c r="J3" s="78" t="s">
        <v>118</v>
      </c>
      <c r="K3" s="78" t="s">
        <v>119</v>
      </c>
    </row>
    <row r="4" spans="1:11" ht="12.75">
      <c r="A4" s="78"/>
      <c r="B4" s="60"/>
      <c r="C4" s="78"/>
      <c r="D4" s="2" t="s">
        <v>113</v>
      </c>
      <c r="E4" s="2" t="s">
        <v>114</v>
      </c>
      <c r="F4" s="2" t="s">
        <v>24</v>
      </c>
      <c r="G4" s="2" t="s">
        <v>116</v>
      </c>
      <c r="H4" s="2" t="s">
        <v>117</v>
      </c>
      <c r="I4" s="2" t="s">
        <v>24</v>
      </c>
      <c r="J4" s="78"/>
      <c r="K4" s="78"/>
    </row>
    <row r="5" spans="1:11" ht="12.75">
      <c r="A5" s="2">
        <v>1</v>
      </c>
      <c r="B5" s="2" t="s">
        <v>120</v>
      </c>
      <c r="C5" s="2"/>
      <c r="D5" s="33">
        <v>42000</v>
      </c>
      <c r="E5" s="2">
        <f>D5*0.2</f>
        <v>8400</v>
      </c>
      <c r="F5" s="2">
        <f>SUM(D5:E5)</f>
        <v>50400</v>
      </c>
      <c r="G5" s="2">
        <v>17200</v>
      </c>
      <c r="H5" s="2">
        <v>17200</v>
      </c>
      <c r="I5" s="2">
        <f>SUM(G5:H5)</f>
        <v>34400</v>
      </c>
      <c r="J5" s="2">
        <f>C5+F5-I5</f>
        <v>16000</v>
      </c>
      <c r="K5" s="33">
        <f>I5/6</f>
        <v>5733.333333333333</v>
      </c>
    </row>
    <row r="6" spans="1:11" ht="12.75">
      <c r="A6" s="2">
        <v>2</v>
      </c>
      <c r="B6" s="2" t="s">
        <v>121</v>
      </c>
      <c r="C6" s="2"/>
      <c r="D6" s="2">
        <v>52000</v>
      </c>
      <c r="E6" s="2">
        <f aca="true" t="shared" si="0" ref="E6:E14">D6*0.2</f>
        <v>10400</v>
      </c>
      <c r="F6" s="2">
        <f aca="true" t="shared" si="1" ref="F6:F14">SUM(D6:E6)</f>
        <v>62400</v>
      </c>
      <c r="G6" s="2">
        <v>13000</v>
      </c>
      <c r="H6" s="2">
        <v>13000</v>
      </c>
      <c r="I6" s="2">
        <f>SUM(G6:H6)</f>
        <v>26000</v>
      </c>
      <c r="J6" s="2">
        <f aca="true" t="shared" si="2" ref="J6:J14">C6+F6-I6</f>
        <v>36400</v>
      </c>
      <c r="K6" s="33">
        <f aca="true" t="shared" si="3" ref="K6:K15">I6/6</f>
        <v>4333.333333333333</v>
      </c>
    </row>
    <row r="7" spans="1:11" ht="12.75">
      <c r="A7" s="2"/>
      <c r="B7" s="2"/>
      <c r="C7" s="2"/>
      <c r="D7" s="2">
        <v>152000</v>
      </c>
      <c r="E7" s="2">
        <f t="shared" si="0"/>
        <v>30400</v>
      </c>
      <c r="F7" s="2">
        <f t="shared" si="1"/>
        <v>182400</v>
      </c>
      <c r="G7" s="2">
        <v>56000</v>
      </c>
      <c r="H7" s="2">
        <v>56000</v>
      </c>
      <c r="I7" s="2">
        <f>SUM(G7:H7)</f>
        <v>112000</v>
      </c>
      <c r="J7" s="2">
        <f t="shared" si="2"/>
        <v>70400</v>
      </c>
      <c r="K7" s="33">
        <f t="shared" si="3"/>
        <v>18666.666666666668</v>
      </c>
    </row>
    <row r="8" spans="1:11" ht="12.75">
      <c r="A8" s="2">
        <v>3</v>
      </c>
      <c r="B8" s="2" t="s">
        <v>122</v>
      </c>
      <c r="C8" s="2"/>
      <c r="D8" s="2">
        <v>82000</v>
      </c>
      <c r="E8" s="2">
        <f t="shared" si="0"/>
        <v>16400</v>
      </c>
      <c r="F8" s="2">
        <f t="shared" si="1"/>
        <v>98400</v>
      </c>
      <c r="G8" s="2"/>
      <c r="H8" s="2"/>
      <c r="I8" s="2"/>
      <c r="J8" s="2">
        <f t="shared" si="2"/>
        <v>98400</v>
      </c>
      <c r="K8" s="33"/>
    </row>
    <row r="9" spans="1:11" ht="12.75">
      <c r="A9" s="2">
        <v>4</v>
      </c>
      <c r="B9" s="2" t="s">
        <v>102</v>
      </c>
      <c r="C9" s="2"/>
      <c r="D9" s="2">
        <v>47000</v>
      </c>
      <c r="E9" s="2">
        <f t="shared" si="0"/>
        <v>9400</v>
      </c>
      <c r="F9" s="2">
        <f t="shared" si="1"/>
        <v>56400</v>
      </c>
      <c r="G9" s="2"/>
      <c r="H9" s="2"/>
      <c r="I9" s="2"/>
      <c r="J9" s="2">
        <f t="shared" si="2"/>
        <v>56400</v>
      </c>
      <c r="K9" s="33"/>
    </row>
    <row r="10" spans="1:11" ht="12.75">
      <c r="A10" s="2">
        <v>5</v>
      </c>
      <c r="B10" s="2" t="s">
        <v>124</v>
      </c>
      <c r="C10" s="2">
        <v>30000</v>
      </c>
      <c r="D10" s="2">
        <v>92000</v>
      </c>
      <c r="E10" s="2">
        <f t="shared" si="0"/>
        <v>18400</v>
      </c>
      <c r="F10" s="2">
        <f t="shared" si="1"/>
        <v>110400</v>
      </c>
      <c r="G10" s="2">
        <v>15000</v>
      </c>
      <c r="H10" s="2">
        <v>15000</v>
      </c>
      <c r="I10" s="2">
        <f>SUM(G10:H10)</f>
        <v>30000</v>
      </c>
      <c r="J10" s="2">
        <f t="shared" si="2"/>
        <v>110400</v>
      </c>
      <c r="K10" s="33">
        <f t="shared" si="3"/>
        <v>5000</v>
      </c>
    </row>
    <row r="11" spans="1:11" ht="12.75">
      <c r="A11" s="2">
        <v>6</v>
      </c>
      <c r="B11" s="2" t="s">
        <v>123</v>
      </c>
      <c r="C11" s="2">
        <v>48072</v>
      </c>
      <c r="D11" s="2">
        <v>87000</v>
      </c>
      <c r="E11" s="2">
        <f t="shared" si="0"/>
        <v>17400</v>
      </c>
      <c r="F11" s="2">
        <f t="shared" si="1"/>
        <v>104400</v>
      </c>
      <c r="G11" s="2">
        <v>27200</v>
      </c>
      <c r="H11" s="2">
        <v>27200</v>
      </c>
      <c r="I11" s="2">
        <f>SUM(G11:H11)</f>
        <v>54400</v>
      </c>
      <c r="J11" s="2">
        <f t="shared" si="2"/>
        <v>98072</v>
      </c>
      <c r="K11" s="33">
        <f t="shared" si="3"/>
        <v>9066.666666666666</v>
      </c>
    </row>
    <row r="12" spans="1:11" ht="12.75">
      <c r="A12" s="2"/>
      <c r="B12" s="2"/>
      <c r="C12" s="2"/>
      <c r="D12" s="2">
        <v>77000</v>
      </c>
      <c r="E12" s="2">
        <f t="shared" si="0"/>
        <v>15400</v>
      </c>
      <c r="F12" s="2">
        <f t="shared" si="1"/>
        <v>92400</v>
      </c>
      <c r="G12" s="2">
        <v>3200</v>
      </c>
      <c r="H12" s="2">
        <v>3200</v>
      </c>
      <c r="I12" s="2">
        <f>SUM(G12:H12)</f>
        <v>6400</v>
      </c>
      <c r="J12" s="2">
        <f t="shared" si="2"/>
        <v>86000</v>
      </c>
      <c r="K12" s="33">
        <f t="shared" si="3"/>
        <v>1066.6666666666667</v>
      </c>
    </row>
    <row r="13" spans="1:11" ht="12.75">
      <c r="A13" s="2">
        <v>7</v>
      </c>
      <c r="B13" s="2" t="s">
        <v>125</v>
      </c>
      <c r="C13" s="2"/>
      <c r="D13" s="2">
        <v>172000</v>
      </c>
      <c r="E13" s="2">
        <f t="shared" si="0"/>
        <v>34400</v>
      </c>
      <c r="F13" s="2">
        <f t="shared" si="1"/>
        <v>206400</v>
      </c>
      <c r="G13" s="2">
        <v>19100</v>
      </c>
      <c r="H13" s="2">
        <v>19100</v>
      </c>
      <c r="I13" s="2">
        <f>SUM(G13:H13)</f>
        <v>38200</v>
      </c>
      <c r="J13" s="2">
        <f t="shared" si="2"/>
        <v>168200</v>
      </c>
      <c r="K13" s="33">
        <f t="shared" si="3"/>
        <v>6366.666666666667</v>
      </c>
    </row>
    <row r="14" spans="1:11" ht="12.75">
      <c r="A14" s="2">
        <v>8</v>
      </c>
      <c r="B14" s="2" t="s">
        <v>126</v>
      </c>
      <c r="C14" s="2"/>
      <c r="D14" s="2">
        <v>99000</v>
      </c>
      <c r="E14" s="2">
        <f t="shared" si="0"/>
        <v>19800</v>
      </c>
      <c r="F14" s="2">
        <f t="shared" si="1"/>
        <v>118800</v>
      </c>
      <c r="G14" s="2"/>
      <c r="H14" s="2"/>
      <c r="I14" s="2"/>
      <c r="J14" s="2">
        <f t="shared" si="2"/>
        <v>118800</v>
      </c>
      <c r="K14" s="33"/>
    </row>
    <row r="15" spans="1:11" ht="12.75">
      <c r="A15" s="2" t="s">
        <v>4</v>
      </c>
      <c r="B15" s="2"/>
      <c r="C15" s="2">
        <f>SUM(C5:C14)</f>
        <v>78072</v>
      </c>
      <c r="D15" s="2">
        <f aca="true" t="shared" si="4" ref="D15:J15">SUM(D5:D14)</f>
        <v>902000</v>
      </c>
      <c r="E15" s="2">
        <f t="shared" si="4"/>
        <v>180400</v>
      </c>
      <c r="F15" s="2">
        <f t="shared" si="4"/>
        <v>1082400</v>
      </c>
      <c r="G15" s="2">
        <f t="shared" si="4"/>
        <v>150700</v>
      </c>
      <c r="H15" s="2">
        <f t="shared" si="4"/>
        <v>150700</v>
      </c>
      <c r="I15" s="2">
        <f t="shared" si="4"/>
        <v>301400</v>
      </c>
      <c r="J15" s="2">
        <f t="shared" si="4"/>
        <v>859072</v>
      </c>
      <c r="K15" s="33">
        <f t="shared" si="3"/>
        <v>50233.333333333336</v>
      </c>
    </row>
    <row r="17" ht="15">
      <c r="A17" s="27" t="s">
        <v>127</v>
      </c>
    </row>
    <row r="18" spans="1:12" ht="12.75">
      <c r="A18" s="78" t="s">
        <v>3</v>
      </c>
      <c r="B18" s="78" t="s">
        <v>110</v>
      </c>
      <c r="C18" s="60" t="s">
        <v>137</v>
      </c>
      <c r="D18" s="60"/>
      <c r="E18" s="60" t="s">
        <v>130</v>
      </c>
      <c r="F18" s="60"/>
      <c r="G18" s="60"/>
      <c r="H18" s="60" t="s">
        <v>133</v>
      </c>
      <c r="I18" s="60"/>
      <c r="J18" s="60"/>
      <c r="K18" s="2" t="s">
        <v>136</v>
      </c>
      <c r="L18" s="2"/>
    </row>
    <row r="19" spans="1:12" ht="13.5" thickBot="1">
      <c r="A19" s="78"/>
      <c r="B19" s="81"/>
      <c r="C19" s="10" t="s">
        <v>128</v>
      </c>
      <c r="D19" s="10" t="s">
        <v>129</v>
      </c>
      <c r="E19" s="10" t="s">
        <v>131</v>
      </c>
      <c r="F19" s="10" t="s">
        <v>132</v>
      </c>
      <c r="G19" s="10" t="s">
        <v>24</v>
      </c>
      <c r="H19" s="10" t="s">
        <v>134</v>
      </c>
      <c r="I19" s="10" t="s">
        <v>135</v>
      </c>
      <c r="J19" s="10" t="s">
        <v>24</v>
      </c>
      <c r="K19" s="10" t="s">
        <v>128</v>
      </c>
      <c r="L19" s="10" t="s">
        <v>129</v>
      </c>
    </row>
    <row r="20" spans="1:12" ht="12.75">
      <c r="A20" s="2">
        <v>1</v>
      </c>
      <c r="B20" s="6" t="s">
        <v>120</v>
      </c>
      <c r="C20" s="6"/>
      <c r="D20" s="6"/>
      <c r="E20" s="6">
        <v>17200</v>
      </c>
      <c r="F20" s="39">
        <f>H20/6</f>
        <v>2866.6666666666665</v>
      </c>
      <c r="G20" s="39">
        <f>SUM(E20:F20)</f>
        <v>20066.666666666668</v>
      </c>
      <c r="H20" s="6">
        <v>17200</v>
      </c>
      <c r="I20" s="30">
        <f>E20/6</f>
        <v>2866.6666666666665</v>
      </c>
      <c r="J20" s="30">
        <f>SUM(H20:I20)</f>
        <v>20066.666666666668</v>
      </c>
      <c r="K20" s="30"/>
      <c r="L20" s="6"/>
    </row>
    <row r="21" spans="1:12" ht="12.75">
      <c r="A21" s="2">
        <v>2</v>
      </c>
      <c r="B21" s="2" t="s">
        <v>121</v>
      </c>
      <c r="C21" s="2"/>
      <c r="D21" s="2"/>
      <c r="E21" s="2">
        <v>13000</v>
      </c>
      <c r="F21" s="39">
        <f aca="true" t="shared" si="5" ref="F21:F28">H21/6</f>
        <v>2166.6666666666665</v>
      </c>
      <c r="G21" s="33">
        <f>SUM(E21:F21)</f>
        <v>15166.666666666666</v>
      </c>
      <c r="H21" s="2">
        <v>13000</v>
      </c>
      <c r="I21" s="30">
        <f aca="true" t="shared" si="6" ref="I21:I28">E21/6</f>
        <v>2166.6666666666665</v>
      </c>
      <c r="J21" s="30">
        <f aca="true" t="shared" si="7" ref="J21:J28">SUM(H21:I21)</f>
        <v>15166.666666666666</v>
      </c>
      <c r="K21" s="30"/>
      <c r="L21" s="6"/>
    </row>
    <row r="22" spans="1:12" ht="12.75">
      <c r="A22" s="2"/>
      <c r="B22" s="2"/>
      <c r="C22" s="2"/>
      <c r="D22" s="2"/>
      <c r="E22" s="2">
        <v>56000</v>
      </c>
      <c r="F22" s="39">
        <f t="shared" si="5"/>
        <v>9333.333333333334</v>
      </c>
      <c r="G22" s="33">
        <f>SUM(E22:F22)</f>
        <v>65333.333333333336</v>
      </c>
      <c r="H22" s="2">
        <v>56000</v>
      </c>
      <c r="I22" s="30">
        <f t="shared" si="6"/>
        <v>9333.333333333334</v>
      </c>
      <c r="J22" s="30">
        <f t="shared" si="7"/>
        <v>65333.333333333336</v>
      </c>
      <c r="K22" s="30"/>
      <c r="L22" s="6"/>
    </row>
    <row r="23" spans="1:12" ht="12.75">
      <c r="A23" s="2">
        <v>3</v>
      </c>
      <c r="B23" s="2" t="s">
        <v>122</v>
      </c>
      <c r="C23" s="2"/>
      <c r="D23" s="2"/>
      <c r="E23" s="2"/>
      <c r="F23" s="39"/>
      <c r="G23" s="33"/>
      <c r="H23" s="2"/>
      <c r="I23" s="30"/>
      <c r="J23" s="30"/>
      <c r="K23" s="30"/>
      <c r="L23" s="6"/>
    </row>
    <row r="24" spans="1:12" ht="12.75">
      <c r="A24" s="2">
        <v>4</v>
      </c>
      <c r="B24" s="2" t="s">
        <v>102</v>
      </c>
      <c r="C24" s="2"/>
      <c r="D24" s="2"/>
      <c r="E24" s="2"/>
      <c r="F24" s="39"/>
      <c r="G24" s="33"/>
      <c r="H24" s="2"/>
      <c r="I24" s="30"/>
      <c r="J24" s="30"/>
      <c r="K24" s="30"/>
      <c r="L24" s="6"/>
    </row>
    <row r="25" spans="1:12" ht="12.75">
      <c r="A25" s="2">
        <v>5</v>
      </c>
      <c r="B25" s="2" t="s">
        <v>124</v>
      </c>
      <c r="C25" s="2"/>
      <c r="D25" s="2"/>
      <c r="E25" s="2">
        <v>15000</v>
      </c>
      <c r="F25" s="39">
        <f t="shared" si="5"/>
        <v>2500</v>
      </c>
      <c r="G25" s="33">
        <f>SUM(E25:F25)</f>
        <v>17500</v>
      </c>
      <c r="H25" s="2">
        <v>15000</v>
      </c>
      <c r="I25" s="30">
        <f t="shared" si="6"/>
        <v>2500</v>
      </c>
      <c r="J25" s="30">
        <f t="shared" si="7"/>
        <v>17500</v>
      </c>
      <c r="K25" s="30"/>
      <c r="L25" s="6"/>
    </row>
    <row r="26" spans="1:12" ht="12.75">
      <c r="A26" s="2">
        <v>6</v>
      </c>
      <c r="B26" s="2" t="s">
        <v>123</v>
      </c>
      <c r="C26" s="2"/>
      <c r="D26" s="2"/>
      <c r="E26" s="2">
        <v>27200</v>
      </c>
      <c r="F26" s="39">
        <f t="shared" si="5"/>
        <v>4533.333333333333</v>
      </c>
      <c r="G26" s="33">
        <f>SUM(E26:F26)</f>
        <v>31733.333333333332</v>
      </c>
      <c r="H26" s="2">
        <v>27200</v>
      </c>
      <c r="I26" s="30">
        <f t="shared" si="6"/>
        <v>4533.333333333333</v>
      </c>
      <c r="J26" s="30">
        <f t="shared" si="7"/>
        <v>31733.333333333332</v>
      </c>
      <c r="K26" s="30"/>
      <c r="L26" s="6"/>
    </row>
    <row r="27" spans="1:12" ht="12.75">
      <c r="A27" s="2"/>
      <c r="B27" s="2"/>
      <c r="C27" s="2"/>
      <c r="D27" s="2"/>
      <c r="E27" s="2">
        <v>3200</v>
      </c>
      <c r="F27" s="39">
        <f t="shared" si="5"/>
        <v>533.3333333333334</v>
      </c>
      <c r="G27" s="33">
        <f>SUM(E27:F27)</f>
        <v>3733.3333333333335</v>
      </c>
      <c r="H27" s="2">
        <v>3200</v>
      </c>
      <c r="I27" s="30">
        <f t="shared" si="6"/>
        <v>533.3333333333334</v>
      </c>
      <c r="J27" s="30">
        <f t="shared" si="7"/>
        <v>3733.3333333333335</v>
      </c>
      <c r="K27" s="30"/>
      <c r="L27" s="6"/>
    </row>
    <row r="28" spans="1:12" ht="12.75">
      <c r="A28" s="2">
        <v>7</v>
      </c>
      <c r="B28" s="2" t="s">
        <v>125</v>
      </c>
      <c r="C28" s="2">
        <v>100000</v>
      </c>
      <c r="D28" s="2">
        <v>120000</v>
      </c>
      <c r="E28" s="2">
        <v>19100</v>
      </c>
      <c r="F28" s="39">
        <f t="shared" si="5"/>
        <v>3183.3333333333335</v>
      </c>
      <c r="G28" s="33">
        <f>SUM(E28:F28)</f>
        <v>22283.333333333332</v>
      </c>
      <c r="H28" s="2">
        <v>19100</v>
      </c>
      <c r="I28" s="30">
        <f t="shared" si="6"/>
        <v>3183.3333333333335</v>
      </c>
      <c r="J28" s="30">
        <f t="shared" si="7"/>
        <v>22283.333333333332</v>
      </c>
      <c r="K28" s="30">
        <f>C28+H28+I28-E28-F28</f>
        <v>100000</v>
      </c>
      <c r="L28" s="6">
        <f>D28+H28-E28</f>
        <v>120000</v>
      </c>
    </row>
    <row r="29" spans="1:12" ht="12.75">
      <c r="A29" s="2">
        <v>8</v>
      </c>
      <c r="B29" s="2" t="s">
        <v>126</v>
      </c>
      <c r="C29" s="2"/>
      <c r="D29" s="2"/>
      <c r="E29" s="2"/>
      <c r="F29" s="39"/>
      <c r="G29" s="33"/>
      <c r="H29" s="2"/>
      <c r="I29" s="30"/>
      <c r="J29" s="30"/>
      <c r="K29" s="30"/>
      <c r="L29" s="6"/>
    </row>
    <row r="30" spans="1:12" ht="12.75">
      <c r="A30" s="2" t="s">
        <v>4</v>
      </c>
      <c r="B30" s="2"/>
      <c r="C30" s="2">
        <f>SUM(C20:C29)</f>
        <v>100000</v>
      </c>
      <c r="D30" s="2">
        <f aca="true" t="shared" si="8" ref="D30:L30">SUM(D20:D29)</f>
        <v>120000</v>
      </c>
      <c r="E30" s="2">
        <f t="shared" si="8"/>
        <v>150700</v>
      </c>
      <c r="F30" s="33">
        <f>SUM(F20:F29)</f>
        <v>25116.666666666664</v>
      </c>
      <c r="G30" s="2">
        <f t="shared" si="8"/>
        <v>175816.6666666667</v>
      </c>
      <c r="H30" s="2">
        <f t="shared" si="8"/>
        <v>150700</v>
      </c>
      <c r="I30" s="30">
        <f t="shared" si="8"/>
        <v>25116.666666666664</v>
      </c>
      <c r="J30" s="30">
        <f t="shared" si="8"/>
        <v>175816.6666666667</v>
      </c>
      <c r="K30" s="2">
        <f t="shared" si="8"/>
        <v>100000</v>
      </c>
      <c r="L30" s="2">
        <f t="shared" si="8"/>
        <v>120000</v>
      </c>
    </row>
  </sheetData>
  <mergeCells count="12">
    <mergeCell ref="G3:I3"/>
    <mergeCell ref="J3:J4"/>
    <mergeCell ref="K3:K4"/>
    <mergeCell ref="A18:A19"/>
    <mergeCell ref="B18:B19"/>
    <mergeCell ref="C18:D18"/>
    <mergeCell ref="E18:G18"/>
    <mergeCell ref="H18:J18"/>
    <mergeCell ref="A3:A4"/>
    <mergeCell ref="B3:B4"/>
    <mergeCell ref="C3:C4"/>
    <mergeCell ref="D3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E1">
      <selection activeCell="G11" sqref="G11"/>
    </sheetView>
  </sheetViews>
  <sheetFormatPr defaultColWidth="9.00390625" defaultRowHeight="12.75"/>
  <cols>
    <col min="1" max="1" width="3.625" style="0" customWidth="1"/>
    <col min="2" max="2" width="25.625" style="0" customWidth="1"/>
    <col min="3" max="3" width="9.00390625" style="0" customWidth="1"/>
    <col min="4" max="4" width="8.25390625" style="0" customWidth="1"/>
    <col min="5" max="5" width="8.625" style="0" customWidth="1"/>
    <col min="6" max="6" width="6.125" style="0" customWidth="1"/>
    <col min="7" max="7" width="9.375" style="0" customWidth="1"/>
    <col min="8" max="8" width="8.375" style="0" customWidth="1"/>
    <col min="9" max="9" width="9.00390625" style="0" customWidth="1"/>
    <col min="10" max="10" width="9.375" style="0" customWidth="1"/>
    <col min="11" max="13" width="6.875" style="0" customWidth="1"/>
    <col min="14" max="14" width="6.75390625" style="0" customWidth="1"/>
    <col min="15" max="15" width="7.375" style="0" customWidth="1"/>
    <col min="16" max="16" width="9.25390625" style="0" customWidth="1"/>
  </cols>
  <sheetData>
    <row r="1" ht="15.75">
      <c r="A1" s="27" t="s">
        <v>201</v>
      </c>
    </row>
    <row r="3" spans="1:16" ht="12.75">
      <c r="A3" s="78" t="s">
        <v>3</v>
      </c>
      <c r="B3" s="60" t="s">
        <v>202</v>
      </c>
      <c r="C3" s="78" t="s">
        <v>203</v>
      </c>
      <c r="D3" s="60" t="s">
        <v>204</v>
      </c>
      <c r="E3" s="60"/>
      <c r="F3" s="60"/>
      <c r="G3" s="60"/>
      <c r="H3" s="60"/>
      <c r="I3" s="60"/>
      <c r="J3" s="60"/>
      <c r="K3" s="60" t="s">
        <v>205</v>
      </c>
      <c r="L3" s="60"/>
      <c r="M3" s="60"/>
      <c r="N3" s="60"/>
      <c r="O3" s="60"/>
      <c r="P3" s="78" t="s">
        <v>206</v>
      </c>
    </row>
    <row r="4" spans="1:16" ht="12.75">
      <c r="A4" s="78"/>
      <c r="B4" s="60"/>
      <c r="C4" s="78"/>
      <c r="D4" s="2">
        <v>26</v>
      </c>
      <c r="E4" s="2" t="s">
        <v>149</v>
      </c>
      <c r="F4" s="2">
        <v>70</v>
      </c>
      <c r="G4" s="2">
        <v>90</v>
      </c>
      <c r="H4" s="2">
        <v>91</v>
      </c>
      <c r="I4" s="2">
        <v>99</v>
      </c>
      <c r="J4" s="2" t="s">
        <v>24</v>
      </c>
      <c r="K4" s="2">
        <v>19</v>
      </c>
      <c r="L4" s="2">
        <v>51</v>
      </c>
      <c r="M4" s="2" t="s">
        <v>149</v>
      </c>
      <c r="N4" s="2">
        <v>91</v>
      </c>
      <c r="O4" s="2" t="s">
        <v>24</v>
      </c>
      <c r="P4" s="78"/>
    </row>
    <row r="5" spans="1:16" ht="12.75">
      <c r="A5" s="2">
        <v>1</v>
      </c>
      <c r="B5" s="2" t="s">
        <v>114</v>
      </c>
      <c r="C5" s="43">
        <v>11800</v>
      </c>
      <c r="D5" s="43"/>
      <c r="E5" s="43">
        <v>25117</v>
      </c>
      <c r="F5" s="2"/>
      <c r="G5" s="43">
        <v>180400</v>
      </c>
      <c r="H5" s="2"/>
      <c r="I5" s="2"/>
      <c r="J5" s="43">
        <f>SUM(D5:I5)</f>
        <v>205517</v>
      </c>
      <c r="K5" s="43"/>
      <c r="L5" s="43"/>
      <c r="M5" s="43"/>
      <c r="N5" s="43"/>
      <c r="O5" s="43">
        <f>SUM(K5:N5)</f>
        <v>0</v>
      </c>
      <c r="P5" s="43">
        <f>C5+J5-O5</f>
        <v>217317</v>
      </c>
    </row>
    <row r="6" spans="1:16" ht="12.75">
      <c r="A6" s="2">
        <v>2</v>
      </c>
      <c r="B6" s="2" t="s">
        <v>207</v>
      </c>
      <c r="C6" s="43">
        <v>5000</v>
      </c>
      <c r="D6" s="43"/>
      <c r="E6" s="43"/>
      <c r="F6" s="2"/>
      <c r="G6" s="2"/>
      <c r="H6" s="2"/>
      <c r="I6" s="2">
        <v>554309.73</v>
      </c>
      <c r="J6" s="43">
        <f aca="true" t="shared" si="0" ref="J6:J14">SUM(D6:I6)</f>
        <v>554309.73</v>
      </c>
      <c r="K6" s="43"/>
      <c r="L6" s="43"/>
      <c r="M6" s="43"/>
      <c r="N6" s="43"/>
      <c r="O6" s="43">
        <f aca="true" t="shared" si="1" ref="O6:O14">SUM(K6:N6)</f>
        <v>0</v>
      </c>
      <c r="P6" s="43">
        <f aca="true" t="shared" si="2" ref="P6:P14">C6+J6-O6</f>
        <v>559309.73</v>
      </c>
    </row>
    <row r="7" spans="1:16" ht="12.75">
      <c r="A7" s="2">
        <v>3</v>
      </c>
      <c r="B7" s="2" t="s">
        <v>25</v>
      </c>
      <c r="C7" s="43">
        <v>824</v>
      </c>
      <c r="D7" s="43"/>
      <c r="E7" s="43"/>
      <c r="F7" s="2"/>
      <c r="G7" s="2"/>
      <c r="H7" s="2"/>
      <c r="I7" s="2"/>
      <c r="J7" s="43">
        <f t="shared" si="0"/>
        <v>0</v>
      </c>
      <c r="K7" s="43"/>
      <c r="L7" s="43"/>
      <c r="M7" s="43"/>
      <c r="N7" s="43"/>
      <c r="O7" s="43">
        <f t="shared" si="1"/>
        <v>0</v>
      </c>
      <c r="P7" s="43">
        <f t="shared" si="2"/>
        <v>824</v>
      </c>
    </row>
    <row r="8" spans="1:16" ht="12.75">
      <c r="A8" s="2">
        <v>4</v>
      </c>
      <c r="B8" s="2" t="s">
        <v>208</v>
      </c>
      <c r="C8" s="43">
        <v>2460</v>
      </c>
      <c r="D8" s="43"/>
      <c r="E8" s="43"/>
      <c r="F8" s="2"/>
      <c r="G8" s="2"/>
      <c r="H8" s="43">
        <v>4633.8</v>
      </c>
      <c r="I8" s="2"/>
      <c r="J8" s="43">
        <f t="shared" si="0"/>
        <v>4633.8</v>
      </c>
      <c r="K8" s="43"/>
      <c r="L8" s="43"/>
      <c r="M8" s="43"/>
      <c r="N8" s="43"/>
      <c r="O8" s="43">
        <f t="shared" si="1"/>
        <v>0</v>
      </c>
      <c r="P8" s="43">
        <f t="shared" si="2"/>
        <v>7093.8</v>
      </c>
    </row>
    <row r="9" spans="1:16" ht="12.75">
      <c r="A9" s="2">
        <v>5</v>
      </c>
      <c r="B9" s="2" t="s">
        <v>214</v>
      </c>
      <c r="C9" s="43">
        <v>2446</v>
      </c>
      <c r="D9" s="43"/>
      <c r="E9" s="43"/>
      <c r="F9" s="2"/>
      <c r="G9" s="2"/>
      <c r="H9" s="43"/>
      <c r="I9" s="2"/>
      <c r="J9" s="43">
        <f t="shared" si="0"/>
        <v>0</v>
      </c>
      <c r="K9" s="43"/>
      <c r="L9" s="43"/>
      <c r="M9" s="43"/>
      <c r="N9" s="43"/>
      <c r="O9" s="43">
        <f t="shared" si="1"/>
        <v>0</v>
      </c>
      <c r="P9" s="43">
        <f t="shared" si="2"/>
        <v>2446</v>
      </c>
    </row>
    <row r="10" spans="1:16" ht="12.75">
      <c r="A10" s="2">
        <v>6</v>
      </c>
      <c r="B10" s="2" t="s">
        <v>209</v>
      </c>
      <c r="C10" s="43">
        <v>250</v>
      </c>
      <c r="D10" s="43"/>
      <c r="E10" s="43"/>
      <c r="F10" s="2"/>
      <c r="G10" s="2"/>
      <c r="H10" s="43">
        <v>105</v>
      </c>
      <c r="I10" s="2"/>
      <c r="J10" s="43">
        <f t="shared" si="0"/>
        <v>105</v>
      </c>
      <c r="K10" s="43"/>
      <c r="L10" s="43">
        <v>105</v>
      </c>
      <c r="M10" s="43"/>
      <c r="N10" s="43"/>
      <c r="O10" s="43">
        <f t="shared" si="1"/>
        <v>105</v>
      </c>
      <c r="P10" s="43">
        <f t="shared" si="2"/>
        <v>250</v>
      </c>
    </row>
    <row r="11" spans="1:16" ht="12.75">
      <c r="A11" s="2">
        <v>7</v>
      </c>
      <c r="B11" s="2" t="s">
        <v>210</v>
      </c>
      <c r="C11" s="43">
        <v>1024</v>
      </c>
      <c r="D11" s="43">
        <v>2511.67</v>
      </c>
      <c r="E11" s="43"/>
      <c r="F11" s="2"/>
      <c r="G11" s="2"/>
      <c r="H11" s="43"/>
      <c r="I11" s="2"/>
      <c r="J11" s="43">
        <f t="shared" si="0"/>
        <v>2511.67</v>
      </c>
      <c r="K11" s="43"/>
      <c r="L11" s="43"/>
      <c r="M11" s="43"/>
      <c r="N11" s="43"/>
      <c r="O11" s="43">
        <f t="shared" si="1"/>
        <v>0</v>
      </c>
      <c r="P11" s="43">
        <f t="shared" si="2"/>
        <v>3535.67</v>
      </c>
    </row>
    <row r="12" spans="1:16" ht="12.75">
      <c r="A12" s="2">
        <v>8</v>
      </c>
      <c r="B12" s="2" t="s">
        <v>211</v>
      </c>
      <c r="C12" s="43">
        <v>2000</v>
      </c>
      <c r="D12" s="43">
        <v>400</v>
      </c>
      <c r="E12" s="43"/>
      <c r="F12" s="2"/>
      <c r="G12" s="2"/>
      <c r="H12" s="43"/>
      <c r="I12" s="2"/>
      <c r="J12" s="43">
        <f t="shared" si="0"/>
        <v>400</v>
      </c>
      <c r="K12" s="43"/>
      <c r="L12" s="43"/>
      <c r="M12" s="43"/>
      <c r="N12" s="43"/>
      <c r="O12" s="43">
        <f t="shared" si="1"/>
        <v>0</v>
      </c>
      <c r="P12" s="43">
        <f t="shared" si="2"/>
        <v>2400</v>
      </c>
    </row>
    <row r="13" spans="1:16" ht="12.75">
      <c r="A13" s="2">
        <v>9</v>
      </c>
      <c r="B13" s="2" t="s">
        <v>212</v>
      </c>
      <c r="C13" s="43">
        <v>1680</v>
      </c>
      <c r="D13" s="43">
        <v>16200</v>
      </c>
      <c r="E13" s="43"/>
      <c r="F13" s="2"/>
      <c r="G13" s="2"/>
      <c r="H13" s="43"/>
      <c r="I13" s="2"/>
      <c r="J13" s="43">
        <f t="shared" si="0"/>
        <v>16200</v>
      </c>
      <c r="K13" s="43"/>
      <c r="L13" s="43"/>
      <c r="M13" s="43"/>
      <c r="N13" s="43"/>
      <c r="O13" s="43">
        <f t="shared" si="1"/>
        <v>0</v>
      </c>
      <c r="P13" s="43">
        <f t="shared" si="2"/>
        <v>17880</v>
      </c>
    </row>
    <row r="14" spans="1:16" ht="25.5" customHeight="1">
      <c r="A14" s="2">
        <v>10</v>
      </c>
      <c r="B14" s="48" t="s">
        <v>213</v>
      </c>
      <c r="C14" s="43">
        <v>120</v>
      </c>
      <c r="D14" s="43"/>
      <c r="E14" s="43"/>
      <c r="F14" s="2"/>
      <c r="G14" s="2"/>
      <c r="H14" s="43">
        <v>854</v>
      </c>
      <c r="I14" s="2"/>
      <c r="J14" s="43">
        <f t="shared" si="0"/>
        <v>854</v>
      </c>
      <c r="K14" s="43"/>
      <c r="L14" s="43"/>
      <c r="M14" s="43"/>
      <c r="N14" s="43">
        <v>854</v>
      </c>
      <c r="O14" s="43">
        <f t="shared" si="1"/>
        <v>854</v>
      </c>
      <c r="P14" s="43">
        <f t="shared" si="2"/>
        <v>120</v>
      </c>
    </row>
    <row r="15" spans="1:16" ht="12.75">
      <c r="A15" s="2" t="s">
        <v>4</v>
      </c>
      <c r="B15" s="2"/>
      <c r="C15" s="43">
        <f>SUM(C5:C14)</f>
        <v>27604</v>
      </c>
      <c r="D15" s="43">
        <f aca="true" t="shared" si="3" ref="D15:P15">SUM(D5:D14)</f>
        <v>19111.67</v>
      </c>
      <c r="E15" s="43">
        <f t="shared" si="3"/>
        <v>25117</v>
      </c>
      <c r="F15" s="2">
        <f t="shared" si="3"/>
        <v>0</v>
      </c>
      <c r="G15" s="2">
        <f t="shared" si="3"/>
        <v>180400</v>
      </c>
      <c r="H15" s="43">
        <f t="shared" si="3"/>
        <v>5592.8</v>
      </c>
      <c r="I15" s="2">
        <f t="shared" si="3"/>
        <v>554309.73</v>
      </c>
      <c r="J15" s="43">
        <f t="shared" si="3"/>
        <v>784531.2000000001</v>
      </c>
      <c r="K15" s="43">
        <f t="shared" si="3"/>
        <v>0</v>
      </c>
      <c r="L15" s="43">
        <f t="shared" si="3"/>
        <v>105</v>
      </c>
      <c r="M15" s="43">
        <f t="shared" si="3"/>
        <v>0</v>
      </c>
      <c r="N15" s="43">
        <f t="shared" si="3"/>
        <v>854</v>
      </c>
      <c r="O15" s="43">
        <f t="shared" si="3"/>
        <v>959</v>
      </c>
      <c r="P15" s="43">
        <f t="shared" si="3"/>
        <v>811176.2000000001</v>
      </c>
    </row>
  </sheetData>
  <mergeCells count="6">
    <mergeCell ref="A3:A4"/>
    <mergeCell ref="B3:B4"/>
    <mergeCell ref="C3:C4"/>
    <mergeCell ref="P3:P4"/>
    <mergeCell ref="D3:J3"/>
    <mergeCell ref="K3:O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Alina's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Алина</cp:lastModifiedBy>
  <cp:lastPrinted>2002-12-13T19:00:24Z</cp:lastPrinted>
  <dcterms:created xsi:type="dcterms:W3CDTF">2002-11-12T11:51:32Z</dcterms:created>
  <dcterms:modified xsi:type="dcterms:W3CDTF">2003-01-12T19:36:56Z</dcterms:modified>
  <cp:category/>
  <cp:version/>
  <cp:contentType/>
  <cp:contentStatus/>
</cp:coreProperties>
</file>