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activeTab="2"/>
  </bookViews>
  <sheets>
    <sheet name="Лист1" sheetId="1" r:id="rId1"/>
    <sheet name="Диаграмма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</sheets>
  <definedNames/>
  <calcPr fullCalcOnLoad="1"/>
</workbook>
</file>

<file path=xl/sharedStrings.xml><?xml version="1.0" encoding="utf-8"?>
<sst xmlns="http://schemas.openxmlformats.org/spreadsheetml/2006/main" count="205" uniqueCount="191">
  <si>
    <t>где</t>
  </si>
  <si>
    <t>Д - диаметр цилиндра дизеля, м;</t>
  </si>
  <si>
    <t>n - число оборотов вала дизеля, об/мин;</t>
  </si>
  <si>
    <t xml:space="preserve">Z - число цилиндров дизеля; </t>
  </si>
  <si>
    <r>
      <t>N</t>
    </r>
    <r>
      <rPr>
        <vertAlign val="subscript"/>
        <sz val="11"/>
        <rFont val="Times New Roman Cyr"/>
        <family val="1"/>
      </rPr>
      <t>f</t>
    </r>
    <r>
      <rPr>
        <sz val="11"/>
        <rFont val="Times New Roman Cyr"/>
        <family val="1"/>
      </rPr>
      <t xml:space="preserve"> - составляющая, учитывающая характер спектра вибрации </t>
    </r>
  </si>
  <si>
    <r>
      <t xml:space="preserve">       дизеля, которая зависит от отношения частот f/f</t>
    </r>
    <r>
      <rPr>
        <vertAlign val="subscript"/>
        <sz val="11"/>
        <rFont val="Times New Roman Cyr"/>
        <family val="1"/>
      </rPr>
      <t>max</t>
    </r>
    <r>
      <rPr>
        <sz val="11"/>
        <rFont val="Times New Roman Cyr"/>
        <family val="1"/>
      </rPr>
      <t>, дБ;</t>
    </r>
  </si>
  <si>
    <t xml:space="preserve">f - средняя частота октавной полосы (63, 125, 250, 500, 1000, 2000, </t>
  </si>
  <si>
    <t xml:space="preserve">         вибрации, которая определяется по формуле</t>
  </si>
  <si>
    <r>
      <t>f</t>
    </r>
    <r>
      <rPr>
        <vertAlign val="subscript"/>
        <sz val="11"/>
        <rFont val="Times New Roman Cyr"/>
        <family val="1"/>
      </rPr>
      <t>max</t>
    </r>
    <r>
      <rPr>
        <sz val="11"/>
        <rFont val="Times New Roman Cyr"/>
        <family val="1"/>
      </rPr>
      <t xml:space="preserve"> -частота, на которой наблюдается максимальный уровень</t>
    </r>
  </si>
  <si>
    <t>v -   коэффициент, учитывающий изменение частоты максималь-</t>
  </si>
  <si>
    <t xml:space="preserve">       ного уровня в зависимости от числа оборотов вала дизеля;</t>
  </si>
  <si>
    <t xml:space="preserve">k -   коэффициент тактности дизеля, который для 4-х тактного </t>
  </si>
  <si>
    <t xml:space="preserve">       дизеля равен 0,5, а для двухтактного - 1;</t>
  </si>
  <si>
    <r>
      <t>N</t>
    </r>
    <r>
      <rPr>
        <vertAlign val="subscript"/>
        <sz val="11"/>
        <rFont val="Times New Roman Cyr"/>
        <family val="1"/>
      </rPr>
      <t>d</t>
    </r>
    <r>
      <rPr>
        <sz val="11"/>
        <rFont val="Times New Roman Cyr"/>
        <family val="1"/>
      </rPr>
      <t xml:space="preserve"> - поправка, учитывающая число оборотов вала дизеля, дБ.</t>
    </r>
  </si>
  <si>
    <t>"Диплом[вибрация дизеля]"  -  Excel 97</t>
  </si>
  <si>
    <t>Диаметр цилиндра дизеля  Д, м</t>
  </si>
  <si>
    <t>Число оборотов вала дизеля  n, об/мин</t>
  </si>
  <si>
    <r>
      <t>стей дизеля  N</t>
    </r>
    <r>
      <rPr>
        <vertAlign val="subscript"/>
        <sz val="12"/>
        <rFont val="Times New Roman Cyr"/>
        <family val="1"/>
      </rPr>
      <t>исх</t>
    </r>
    <r>
      <rPr>
        <sz val="12"/>
        <rFont val="Times New Roman Cyr"/>
        <family val="1"/>
      </rPr>
      <t>, дБ</t>
    </r>
  </si>
  <si>
    <t xml:space="preserve">   Частота, на которой наблюдается максимальный</t>
  </si>
  <si>
    <r>
      <t>уровень вибрации f</t>
    </r>
    <r>
      <rPr>
        <vertAlign val="subscript"/>
        <sz val="12"/>
        <rFont val="Times New Roman Cyr"/>
        <family val="1"/>
      </rPr>
      <t>max</t>
    </r>
    <r>
      <rPr>
        <sz val="12"/>
        <rFont val="Times New Roman Cyr"/>
        <family val="1"/>
      </rPr>
      <t>, Гц</t>
    </r>
  </si>
  <si>
    <t xml:space="preserve">   Средняя октавная частота, в пределы которой попадает</t>
  </si>
  <si>
    <r>
      <t xml:space="preserve">   Поправка, учитывающая изменение оборотов вала N</t>
    </r>
    <r>
      <rPr>
        <vertAlign val="subscript"/>
        <sz val="12"/>
        <rFont val="Times New Roman Cyr"/>
        <family val="1"/>
      </rPr>
      <t>d</t>
    </r>
    <r>
      <rPr>
        <sz val="12"/>
        <rFont val="Times New Roman Cyr"/>
        <family val="1"/>
      </rPr>
      <t>, дБ</t>
    </r>
  </si>
  <si>
    <t>Расчёт почастотных составляющих спектра вибрации</t>
  </si>
  <si>
    <t>Мощность дизеля N, квт</t>
  </si>
  <si>
    <t>Частота,Гц</t>
  </si>
  <si>
    <t>[N], дБ</t>
  </si>
  <si>
    <r>
      <t>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1"/>
      </rPr>
      <t>, дБ</t>
    </r>
  </si>
  <si>
    <t>АКСС-М</t>
  </si>
  <si>
    <t>АКСС-И</t>
  </si>
  <si>
    <t>РН</t>
  </si>
  <si>
    <t>АПрС</t>
  </si>
  <si>
    <t>АКСС-М -</t>
  </si>
  <si>
    <t>АКСС-И -</t>
  </si>
  <si>
    <t>АПрС     -</t>
  </si>
  <si>
    <t>РН           -</t>
  </si>
  <si>
    <t>амортизатор корабельный со страховкой (резина жёсткая);</t>
  </si>
  <si>
    <t>амортизатор корабельный со страховкой (резина мягкая);</t>
  </si>
  <si>
    <t>амортизатор резиновый наклонный;</t>
  </si>
  <si>
    <t>амортизатор пружинный со страховкой.</t>
  </si>
  <si>
    <t xml:space="preserve">   При проектировании системы виброизоляции необходимо обеспечить высокую</t>
  </si>
  <si>
    <t>акустическую эффективность крепления и надёжность его работы.</t>
  </si>
  <si>
    <t xml:space="preserve">   Следует стремиться к тому, чтобы частота свободных колебаний виброизолированного двигателя была бы как можно ниже; не допускается совпадение частот свободных колебаний и возмущающих сил.</t>
  </si>
  <si>
    <t>первого порядка</t>
  </si>
  <si>
    <t>второго порядка</t>
  </si>
  <si>
    <t>Марка</t>
  </si>
  <si>
    <t>марка</t>
  </si>
  <si>
    <t>Акустическая эффективность виброизоляторов, дБ</t>
  </si>
  <si>
    <t>С, Па*м</t>
  </si>
  <si>
    <t>Расчёт частот колебаний</t>
  </si>
  <si>
    <t>третьего порядка</t>
  </si>
  <si>
    <t>Частота (Гц) возмущающих сил для дизеля:</t>
  </si>
  <si>
    <t>Частота (Гц) возмущающих сил для гребного винта:</t>
  </si>
  <si>
    <t>частота, где наблюдается максимальный уровень, Гц</t>
  </si>
  <si>
    <t xml:space="preserve">  Частота свободных колебаний двигателя зависит от динамической жёсткости</t>
  </si>
  <si>
    <t>W, дБ</t>
  </si>
  <si>
    <r>
      <t>N</t>
    </r>
    <r>
      <rPr>
        <vertAlign val="subscript"/>
        <sz val="11"/>
        <rFont val="Times New Roman Cyr"/>
        <family val="1"/>
      </rPr>
      <t>ф</t>
    </r>
    <r>
      <rPr>
        <sz val="11"/>
        <rFont val="Times New Roman Cyr"/>
        <family val="1"/>
      </rPr>
      <t>, дБ</t>
    </r>
  </si>
  <si>
    <t>Рекомендуемое число опорных виброизоляторов</t>
  </si>
  <si>
    <t>Дизель</t>
  </si>
  <si>
    <t>Гребной винт</t>
  </si>
  <si>
    <t xml:space="preserve">  Частота свободных вертикальных колебаний дизеля вдоль оси Z:</t>
  </si>
  <si>
    <t>Принимаемое число опорных виброизоляторов</t>
  </si>
  <si>
    <t xml:space="preserve">  Число опорных виброизоляторов:</t>
  </si>
  <si>
    <r>
      <t>n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>, Z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 xml:space="preserve"> - число оборотов и число лопастей винта;</t>
    </r>
  </si>
  <si>
    <t>С       - общая динамическая жёсткость виброизоляторов, Па*м;</t>
  </si>
  <si>
    <t>Примечание</t>
  </si>
  <si>
    <r>
      <t xml:space="preserve">    N</t>
    </r>
    <r>
      <rPr>
        <vertAlign val="subscript"/>
        <sz val="11"/>
        <rFont val="Times New Roman Cyr"/>
        <family val="1"/>
      </rPr>
      <t xml:space="preserve">ф </t>
    </r>
    <r>
      <rPr>
        <sz val="11"/>
        <rFont val="Times New Roman Cyr"/>
        <family val="1"/>
      </rPr>
      <t xml:space="preserve"> - уровни вибрации на фундаменте после виброизоляторов.</t>
    </r>
  </si>
  <si>
    <t>Коэффициент тактности дизеля  k</t>
  </si>
  <si>
    <t>Пояснение</t>
  </si>
  <si>
    <t xml:space="preserve"> к выполнению раздела дипломного проекта по охране труда</t>
  </si>
  <si>
    <t xml:space="preserve"> Последовательность выполнения раздела "Охрана труда"</t>
  </si>
  <si>
    <t xml:space="preserve">       защищены от изменений, поэтому при ошибочном выделении таких ячеек на</t>
  </si>
  <si>
    <t xml:space="preserve">       экране появляется предупреждающее окно и для продолжения работы по</t>
  </si>
  <si>
    <r>
      <t>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0"/>
      </rPr>
      <t>, дБ</t>
    </r>
  </si>
  <si>
    <t xml:space="preserve">"Расчёт уровней вибрации (по ускорению) опорных поверхностей дизеля </t>
  </si>
  <si>
    <t>в октавных полосах частот и выбор виброизолирующего крепления"</t>
  </si>
  <si>
    <t>Программа "Диплом[вибрация дизеля]" - Excel 97</t>
  </si>
  <si>
    <t xml:space="preserve">   2. Ввести в программу(п.2.1.) исходные данные - характеристики дизеля и винта.</t>
  </si>
  <si>
    <r>
      <t xml:space="preserve">       программе необходимо щёлкнуть </t>
    </r>
    <r>
      <rPr>
        <b/>
        <sz val="12"/>
        <rFont val="Times New Roman Cyr"/>
        <family val="1"/>
      </rPr>
      <t>"ОК"</t>
    </r>
    <r>
      <rPr>
        <sz val="12"/>
        <rFont val="Times New Roman Cyr"/>
        <family val="0"/>
      </rPr>
      <t xml:space="preserve"> или нажать</t>
    </r>
    <r>
      <rPr>
        <b/>
        <sz val="12"/>
        <rFont val="Times New Roman Cyr"/>
        <family val="1"/>
      </rPr>
      <t xml:space="preserve"> "Enter"</t>
    </r>
    <r>
      <rPr>
        <sz val="12"/>
        <rFont val="Times New Roman Cyr"/>
        <family val="0"/>
      </rPr>
      <t>.</t>
    </r>
  </si>
  <si>
    <r>
      <t xml:space="preserve">       </t>
    </r>
    <r>
      <rPr>
        <u val="single"/>
        <sz val="12"/>
        <rFont val="Times New Roman Cyr"/>
        <family val="1"/>
      </rPr>
      <t>При вводе данных необходимо иметь ввиду следующее:</t>
    </r>
    <r>
      <rPr>
        <sz val="12"/>
        <rFont val="Times New Roman Cyr"/>
        <family val="0"/>
      </rPr>
      <t xml:space="preserve"> ячейки с формулами</t>
    </r>
  </si>
  <si>
    <t xml:space="preserve">   3. Определить спектр уровней вибрации дизеля и занести его в таблицу 1.</t>
  </si>
  <si>
    <t xml:space="preserve">   4. По таблицам 3,4,5 выбрать тип виброизолятора, нагрузку в зависимости от мас-</t>
  </si>
  <si>
    <t xml:space="preserve">       сы дизеля и жёсткость; задать принимаемое число виброизоляторов равное</t>
  </si>
  <si>
    <t xml:space="preserve">       рекомендуемому.</t>
  </si>
  <si>
    <t xml:space="preserve">   5. Определить по программе частоты возмущающих сил дизеля и гребного винта</t>
  </si>
  <si>
    <t xml:space="preserve">       и частоту свободных вертикальных колебаний дизеля.</t>
  </si>
  <si>
    <t xml:space="preserve">   6. При совпадении частоты свободных колебаний дизеля с частотами возмуща-</t>
  </si>
  <si>
    <t xml:space="preserve">       ющих сил можно увеличить количество виброизоляторов не более чем на 2 или</t>
  </si>
  <si>
    <t xml:space="preserve">       Количество виброизоляторов принимают чётное.</t>
  </si>
  <si>
    <t xml:space="preserve">       изменить схему виброизоляции и повторить расчёт.</t>
  </si>
  <si>
    <t xml:space="preserve">   8. Формулируются выводы по работе.</t>
  </si>
  <si>
    <t xml:space="preserve">Порядок построения спектров </t>
  </si>
  <si>
    <t xml:space="preserve">уровней звуковой мощности механического шума и шума газотурбонаддува </t>
  </si>
  <si>
    <t xml:space="preserve">   1. Выделить данные.</t>
  </si>
  <si>
    <t xml:space="preserve">   2. Щёлкнуть левой клавишей мыши по кнопке "Мастер диаграмм", расположенной</t>
  </si>
  <si>
    <t xml:space="preserve">       на панеле инструментов.</t>
  </si>
  <si>
    <t xml:space="preserve">   3. В окне Шага1 отметить тип диаграммы "Точечная" и вид диаграммы - нижняя</t>
  </si>
  <si>
    <t xml:space="preserve">       правая; щёлкнуть по Далее.</t>
  </si>
  <si>
    <t xml:space="preserve">   4. В окне Шага2 - щёлкнуть по Далее.</t>
  </si>
  <si>
    <t xml:space="preserve">   5. В окне Шага3 написать название графика, название осей и отметить линии</t>
  </si>
  <si>
    <t xml:space="preserve">       сетки.  Например: Уровни звуковой мощности механического шума(ряд1) и</t>
  </si>
  <si>
    <t xml:space="preserve">       шума наддува(ряд2) дизеля 6ЧРПН 36/45;  </t>
  </si>
  <si>
    <t xml:space="preserve">       название оси категорий(X) - Частота, Гц,  а оси значений(Y) - L,дБ;</t>
  </si>
  <si>
    <t xml:space="preserve">       линии сетки - отметить ось X - основные и промежуточные.</t>
  </si>
  <si>
    <t xml:space="preserve">       Щёлкнуть - Далее.</t>
  </si>
  <si>
    <t xml:space="preserve">   6. В окне Шага4 отметить -" На отдельном листе" и щёлкнуть - Готово.</t>
  </si>
  <si>
    <t xml:space="preserve">   7. Правой клавишей мыши щёлкнуть по оси X и по Формат оси; в окне Формат</t>
  </si>
  <si>
    <t xml:space="preserve">       оси щёлкнуть левой клавишей мыши - Шкала.</t>
  </si>
  <si>
    <t>Установить:</t>
  </si>
  <si>
    <t xml:space="preserve">   минимальное значение - 10;</t>
  </si>
  <si>
    <t xml:space="preserve">   максимальное значение - 10000;</t>
  </si>
  <si>
    <t xml:space="preserve">   цена основных делений - 10;</t>
  </si>
  <si>
    <t xml:space="preserve">   цена промежуточных делений - любая;</t>
  </si>
  <si>
    <t xml:space="preserve">   ось Y пересекает в значении 0;</t>
  </si>
  <si>
    <t xml:space="preserve">   шкала - логарифмическая.</t>
  </si>
  <si>
    <t xml:space="preserve">       Щёлкнуть "ОК".</t>
  </si>
  <si>
    <t xml:space="preserve">   8. Щёлкнуть правой клавишей мыши по оси Y , далее - Формат оси и установить</t>
  </si>
  <si>
    <t xml:space="preserve">       такое минимальное значение, чтобы кривые располагались примерно в центре</t>
  </si>
  <si>
    <t xml:space="preserve">       графика.</t>
  </si>
  <si>
    <t xml:space="preserve">   9. Щёлкнуть правой клавишей мыши по кривой ряда1 и левой клавишей по Фор-</t>
  </si>
  <si>
    <t xml:space="preserve">       мат рядов данных, затем - Вид; установить цвет - чёрный и толщину сплошной</t>
  </si>
  <si>
    <t xml:space="preserve">       линии, а потом щёлкнуть "ОК".</t>
  </si>
  <si>
    <t xml:space="preserve">   10. Щёлкнуть правой клавишей мыши по кривой ряда2 и левой клавишей по Фор-</t>
  </si>
  <si>
    <t xml:space="preserve">         мат рядов данных, затем - Вид; установить цвет линии - чёрный, маркер -</t>
  </si>
  <si>
    <t xml:space="preserve">         Другой;  чёрный, фон - чёрный, а потом щёлкнуть "ОК".</t>
  </si>
  <si>
    <r>
      <t xml:space="preserve">       </t>
    </r>
    <r>
      <rPr>
        <b/>
        <sz val="11"/>
        <rFont val="Times New Roman Cyr"/>
        <family val="1"/>
      </rPr>
      <t>нагрузка</t>
    </r>
  </si>
  <si>
    <r>
      <t xml:space="preserve">  </t>
    </r>
    <r>
      <rPr>
        <b/>
        <sz val="12"/>
        <rFont val="Times New Roman Cyr"/>
        <family val="1"/>
      </rPr>
      <t xml:space="preserve">жёсткость </t>
    </r>
    <r>
      <rPr>
        <sz val="12"/>
        <rFont val="Times New Roman Cyr"/>
        <family val="1"/>
      </rPr>
      <t>(табл. 5)</t>
    </r>
  </si>
  <si>
    <t xml:space="preserve">     4000, 8000Гц);</t>
  </si>
  <si>
    <t>БЕЗОПАСНОСТЬ ЖИЗНЕДЕЯТЕЛЬНОСТИ</t>
  </si>
  <si>
    <t xml:space="preserve">   Исходный уровень вибрации опорных поверхно-</t>
  </si>
  <si>
    <r>
      <t>Для определения спектра 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0"/>
      </rPr>
      <t xml:space="preserve"> необходимо в строку </t>
    </r>
    <r>
      <rPr>
        <b/>
        <sz val="12"/>
        <rFont val="Times New Roman Cyr"/>
        <family val="1"/>
      </rPr>
      <t>88</t>
    </r>
    <r>
      <rPr>
        <sz val="12"/>
        <rFont val="Times New Roman Cyr"/>
        <family val="0"/>
      </rPr>
      <t xml:space="preserve"> до средней частоты</t>
    </r>
  </si>
  <si>
    <t>включительно, внести с клавиатуры значения уровней вибрации</t>
  </si>
  <si>
    <t xml:space="preserve">      Выбирается виброизолятор:</t>
  </si>
  <si>
    <t xml:space="preserve"> Номинальная нагрузка на виброизоляторы и их динамическая жёсткость С </t>
  </si>
  <si>
    <t xml:space="preserve">   Выводы:</t>
  </si>
  <si>
    <t xml:space="preserve"> (необходимость виброизоляции дизеля, марка, нагрузка, количество виброизоляторов)</t>
  </si>
  <si>
    <t>Расчёт уровней вибрации опорных поверхностей дизеля</t>
  </si>
  <si>
    <t xml:space="preserve"> в октавных полосах частот и выбор виброизоляторов</t>
  </si>
  <si>
    <t xml:space="preserve"> Дизель-генераторы  устанавливают на виброизоляторы АПрс или АКСС-И, а</t>
  </si>
  <si>
    <t xml:space="preserve"> главные двигатели - на РН или АКСС-И.</t>
  </si>
  <si>
    <t xml:space="preserve"> из строки 79, обозначенной прямоугольником, а на других частотах   из  </t>
  </si>
  <si>
    <t xml:space="preserve"> 4-х лопастные винты</t>
  </si>
  <si>
    <t>второго порядка;</t>
  </si>
  <si>
    <t xml:space="preserve">  Частота свободных вертикальных колебаний дизеля не должна совпадать с частотами возмущающих сил, чтобы не вызвать опасных резонансов и усиления колебаний. При совпадении частот можно уменьшить количество виброизоляторов на 2, относительно рекомендуемого, или изменить систему виброизоляции, а затем повторить расчёт.  </t>
  </si>
  <si>
    <t xml:space="preserve">              Расшифровка марки виброизолятора</t>
  </si>
  <si>
    <t xml:space="preserve">   7. По п. 2.5. производится подготовка исходных данных и автоматически строит-</t>
  </si>
  <si>
    <t xml:space="preserve">      ся график на листе "Диаграмма1". Щелчком правой клавиши мыши на поле диа-</t>
  </si>
  <si>
    <t xml:space="preserve">      граммы открывается окно, затем "Параметры диаграммы", где в название доба- </t>
  </si>
  <si>
    <t xml:space="preserve">      вляется марка дизеля.</t>
  </si>
  <si>
    <t>её построения можно ниже, на примере построения спектров шума.</t>
  </si>
  <si>
    <t xml:space="preserve">    На печать выводятся 4 страницы Листа2 и Диаграмма на отдельном листе.</t>
  </si>
  <si>
    <r>
      <t xml:space="preserve">    Если в программе отсутствует шаблон Диаграмма, то ознакомиться с порядком    </t>
    </r>
    <r>
      <rPr>
        <b/>
        <sz val="12"/>
        <rFont val="Times New Roman Cyr"/>
        <family val="1"/>
      </rPr>
      <t xml:space="preserve"> </t>
    </r>
  </si>
  <si>
    <r>
      <t xml:space="preserve"> строки 80, обозначенной треугольником до частоты </t>
    </r>
    <r>
      <rPr>
        <b/>
        <sz val="12"/>
        <rFont val="Times New Roman Cyr"/>
        <family val="1"/>
      </rPr>
      <t>8000Гц</t>
    </r>
    <r>
      <rPr>
        <sz val="12"/>
        <rFont val="Times New Roman Cyr"/>
        <family val="0"/>
      </rPr>
      <t>.</t>
    </r>
  </si>
  <si>
    <t xml:space="preserve">Число цилиндров дизеля  Z </t>
  </si>
  <si>
    <t>полосах частот можно определить по формуле:</t>
  </si>
  <si>
    <t xml:space="preserve">         Частоты возмущающих сил 1, 2, 3 порядков определяются по</t>
  </si>
  <si>
    <t xml:space="preserve">       формулам:</t>
  </si>
  <si>
    <r>
      <t>Число оборотов гребного вала  n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об/мин</t>
    </r>
  </si>
  <si>
    <r>
      <t>Число лопастей гребного винта  Z</t>
    </r>
    <r>
      <rPr>
        <vertAlign val="subscript"/>
        <sz val="14"/>
        <rFont val="Times New Roman Cyr"/>
        <family val="1"/>
      </rPr>
      <t>в</t>
    </r>
  </si>
  <si>
    <t>Спектр уровней вибрации дизеля заносится в таблицу1</t>
  </si>
  <si>
    <t xml:space="preserve">       Частота свободных вертикальных колебаний дизеля</t>
  </si>
  <si>
    <t>Виброизоляция дизеля необходима</t>
  </si>
  <si>
    <r>
      <t xml:space="preserve">   1. Открыть программу </t>
    </r>
    <r>
      <rPr>
        <sz val="12"/>
        <rFont val="Times New Roman Cyr"/>
        <family val="1"/>
      </rPr>
      <t>(Лист2, п.2.)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занести в название п.2  марку дизеля.</t>
    </r>
  </si>
  <si>
    <t>Марка виброизоляторов - АКСС-И</t>
  </si>
  <si>
    <t>5. ОХРАНА ТРУДА</t>
  </si>
  <si>
    <t>5.1. Общие сведения</t>
  </si>
  <si>
    <r>
      <t xml:space="preserve">   Уровни вибрации N</t>
    </r>
    <r>
      <rPr>
        <vertAlign val="subscript"/>
        <sz val="14"/>
        <rFont val="Times New Roman Cyr"/>
        <family val="1"/>
      </rPr>
      <t>а</t>
    </r>
    <r>
      <rPr>
        <sz val="14"/>
        <rFont val="Times New Roman Cyr"/>
        <family val="1"/>
      </rPr>
      <t xml:space="preserve">(дБ) опорных поверхностей дизеля в октавных </t>
    </r>
  </si>
  <si>
    <t>5.2. Программа расчёта уровней вибрации  дизеля 6ЧНСП18/22</t>
  </si>
  <si>
    <t xml:space="preserve">        в октавных полосах частот</t>
  </si>
  <si>
    <r>
      <t xml:space="preserve">5.2.1. </t>
    </r>
    <r>
      <rPr>
        <i/>
        <sz val="14"/>
        <rFont val="Times New Roman Cyr"/>
        <family val="1"/>
      </rPr>
      <t>Исходные данные</t>
    </r>
  </si>
  <si>
    <r>
      <t>5.2.2.</t>
    </r>
    <r>
      <rPr>
        <b/>
        <sz val="14"/>
        <rFont val="Times New Roman Cyr"/>
        <family val="1"/>
      </rPr>
      <t xml:space="preserve"> </t>
    </r>
    <r>
      <rPr>
        <i/>
        <sz val="14"/>
        <rFont val="Times New Roman Cyr"/>
        <family val="1"/>
      </rPr>
      <t>Расчёт уровней вибрации опорных поверхностей</t>
    </r>
  </si>
  <si>
    <r>
      <t xml:space="preserve">         </t>
    </r>
    <r>
      <rPr>
        <i/>
        <sz val="14"/>
        <rFont val="Times New Roman Cyr"/>
        <family val="1"/>
      </rPr>
      <t xml:space="preserve"> дизеля в октавных полосах частот</t>
    </r>
  </si>
  <si>
    <r>
      <t xml:space="preserve">5.2.3. </t>
    </r>
    <r>
      <rPr>
        <i/>
        <sz val="14"/>
        <rFont val="Times New Roman Cyr"/>
        <family val="1"/>
      </rPr>
      <t>Выбор виброизолятора для дизеля</t>
    </r>
  </si>
  <si>
    <r>
      <t xml:space="preserve">5.2.4. </t>
    </r>
    <r>
      <rPr>
        <i/>
        <sz val="14"/>
        <rFont val="Times New Roman Cyr"/>
        <family val="1"/>
      </rPr>
      <t>Проектирование системы виброизоляции</t>
    </r>
  </si>
  <si>
    <r>
      <t xml:space="preserve">5.2.5. </t>
    </r>
    <r>
      <rPr>
        <i/>
        <sz val="14"/>
        <rFont val="Times New Roman Cyr"/>
        <family val="1"/>
      </rPr>
      <t>Подготовка данных для построения спектров вибрации</t>
    </r>
  </si>
  <si>
    <t>М      - масса дизеля, кг;</t>
  </si>
  <si>
    <t>F        - номинальная нагрузка на один виброизолятор, кг.</t>
  </si>
  <si>
    <t>Масса дизеля  М, кг</t>
  </si>
  <si>
    <t xml:space="preserve">     Нагрузка, кг </t>
  </si>
  <si>
    <t>Нагрузка,кг</t>
  </si>
  <si>
    <t>Нагрузка - 400 кг</t>
  </si>
  <si>
    <t>Количество - 12 шт.</t>
  </si>
  <si>
    <t xml:space="preserve">          Таблица 5.1</t>
  </si>
  <si>
    <t xml:space="preserve">        Таблица 5.2</t>
  </si>
  <si>
    <t>Таблица 5.3</t>
  </si>
  <si>
    <t>Таблица 5.4</t>
  </si>
  <si>
    <t>Таблица 5.5</t>
  </si>
  <si>
    <t xml:space="preserve">  В таблицу п. 5.2.5. (строка 171) копируется марка и эффективность выбранного виброизолятора из табл. 5.3 и автоматически  строится точечный график на отдельном   листе, где вносится марка дизеля.</t>
  </si>
  <si>
    <t xml:space="preserve"> виброизоляторов (табл. 5.5), их количества и массы механизма.</t>
  </si>
  <si>
    <t xml:space="preserve">   Уровни виброускорения опорных поверхностей дизеля сравниваются с предельными значениями [N], представленными в табл. 5.2. Предельные значения устанавливают уровни вибрации лап дизеля, при которых уровни структурного шума в ближайших к машинному отделению помещениях судна не будут превышать нормативного спектра шума для жилых помещений.</t>
  </si>
  <si>
    <t xml:space="preserve">  Расшифровка марок виброизоляторов и их нагрузка представлены в табл. 5.4.</t>
  </si>
  <si>
    <r>
      <t xml:space="preserve"> Тип виброизолятора выбирается таким образом, чтобы его акустическая эффективность (табл. 5.3) была бы не ниже величины W превышения уровней вибрации дизеля 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1"/>
      </rPr>
      <t xml:space="preserve"> над допустимым значением [N]. Несоблюдение этого условия допускается в одной октаве. При полной невозможности выполнения этого условия производят выбор наиболее эффективного для этого дизеля виброизолятора и указывают на необходимость применения дополнительных средств снижения структурного шума. К средствам снижения структурного шума относятся: усиленные двустенные конструкции ограждений ("плавающие"), вибропоглощающие покрытия, виброизолирующие крепления надстроек и др.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</si>
</sst>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19">
    <font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vertAlign val="subscript"/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vertAlign val="subscript"/>
      <sz val="11"/>
      <name val="Times New Roman Cyr"/>
      <family val="1"/>
    </font>
    <font>
      <i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2"/>
      <name val="Times New Roman Cyr"/>
      <family val="1"/>
    </font>
    <font>
      <u val="single"/>
      <sz val="9"/>
      <name val="Times New Roman Cyr"/>
      <family val="1"/>
    </font>
    <font>
      <u val="single"/>
      <sz val="12"/>
      <name val="Times New Roman Cyr"/>
      <family val="1"/>
    </font>
    <font>
      <b/>
      <sz val="16"/>
      <name val="Times New Roman Cyr"/>
      <family val="0"/>
    </font>
    <font>
      <vertAlign val="subscript"/>
      <sz val="14"/>
      <name val="Times New Roman Cyr"/>
      <family val="1"/>
    </font>
    <font>
      <b/>
      <sz val="18"/>
      <name val="Arial"/>
      <family val="2"/>
    </font>
    <font>
      <i/>
      <sz val="14"/>
      <name val="Times New Roman Cyr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5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166" fontId="0" fillId="0" borderId="0" xfId="0" applyNumberFormat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1" fontId="3" fillId="0" borderId="13" xfId="0" applyNumberFormat="1" applyFont="1" applyBorder="1" applyAlignment="1" applyProtection="1">
      <alignment/>
      <protection hidden="1"/>
    </xf>
    <xf numFmtId="0" fontId="3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12" fillId="0" borderId="8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hidden="1"/>
    </xf>
    <xf numFmtId="1" fontId="0" fillId="0" borderId="4" xfId="0" applyNumberFormat="1" applyBorder="1" applyAlignment="1" applyProtection="1">
      <alignment/>
      <protection hidden="1"/>
    </xf>
    <xf numFmtId="1" fontId="0" fillId="0" borderId="5" xfId="0" applyNumberFormat="1" applyBorder="1" applyAlignment="1" applyProtection="1">
      <alignment/>
      <protection hidden="1"/>
    </xf>
    <xf numFmtId="1" fontId="0" fillId="0" borderId="2" xfId="0" applyNumberFormat="1" applyBorder="1" applyAlignment="1" applyProtection="1">
      <alignment/>
      <protection hidden="1"/>
    </xf>
    <xf numFmtId="0" fontId="15" fillId="0" borderId="0" xfId="0" applyFont="1" applyAlignment="1">
      <alignment/>
    </xf>
    <xf numFmtId="0" fontId="5" fillId="0" borderId="6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justify" vertical="top" wrapText="1"/>
      <protection hidden="1"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 horizontal="justify" vertical="top"/>
      <protection hidden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 Cyr"/>
                <a:ea typeface="Times New Roman Cyr"/>
                <a:cs typeface="Times New Roman Cyr"/>
              </a:rPr>
              <a:t>Уровни вибрации дизеля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Лист2!$A$169</c:f>
              <c:strCache>
                <c:ptCount val="1"/>
                <c:pt idx="0">
                  <c:v>Nа, дБ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Лист2!$B$169:$I$169</c:f>
              <c:numCache>
                <c:ptCount val="8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87</c:v>
                </c:pt>
                <c:pt idx="4">
                  <c:v>94</c:v>
                </c:pt>
                <c:pt idx="5">
                  <c:v>98</c:v>
                </c:pt>
                <c:pt idx="6">
                  <c:v>96</c:v>
                </c:pt>
                <c:pt idx="7">
                  <c:v>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Лист2!$A$170</c:f>
              <c:strCache>
                <c:ptCount val="1"/>
                <c:pt idx="0">
                  <c:v>[N], дБ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Лист2!$B$170:$I$170</c:f>
              <c:numCache>
                <c:ptCount val="8"/>
                <c:pt idx="0">
                  <c:v>68</c:v>
                </c:pt>
                <c:pt idx="1">
                  <c:v>69</c:v>
                </c:pt>
                <c:pt idx="2">
                  <c:v>70</c:v>
                </c:pt>
                <c:pt idx="3">
                  <c:v>73</c:v>
                </c:pt>
                <c:pt idx="4">
                  <c:v>77</c:v>
                </c:pt>
                <c:pt idx="5">
                  <c:v>84</c:v>
                </c:pt>
                <c:pt idx="6">
                  <c:v>90</c:v>
                </c:pt>
                <c:pt idx="7">
                  <c:v>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Лист2!$A$171</c:f>
              <c:strCache>
                <c:ptCount val="1"/>
                <c:pt idx="0">
                  <c:v>АКСС-И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Лист2!$B$171:$I$171</c:f>
              <c:numCache>
                <c:ptCount val="8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Лист2!$A$172</c:f>
              <c:strCache>
                <c:ptCount val="1"/>
                <c:pt idx="0">
                  <c:v>Nф, дБ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Лист2!$B$172:$I$172</c:f>
              <c:numCache>
                <c:ptCount val="8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70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69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yr"/>
                    <a:ea typeface="Times New Roman Cyr"/>
                    <a:cs typeface="Times New Roman Cyr"/>
                  </a:rPr>
                  <a:t>Частота, 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  <c:majorUnit val="10"/>
      </c:val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yr"/>
                    <a:ea typeface="Times New Roman Cyr"/>
                    <a:cs typeface="Times New Roman Cyr"/>
                  </a:rPr>
                  <a:t>N, дБ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yr"/>
          <a:ea typeface="Times New Roman Cyr"/>
          <a:cs typeface="Times New Roman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78</xdr:row>
      <xdr:rowOff>57150</xdr:rowOff>
    </xdr:from>
    <xdr:to>
      <xdr:col>1</xdr:col>
      <xdr:colOff>419100</xdr:colOff>
      <xdr:row>78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962025" y="13811250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238125</xdr:colOff>
      <xdr:row>79</xdr:row>
      <xdr:rowOff>28575</xdr:rowOff>
    </xdr:from>
    <xdr:to>
      <xdr:col>1</xdr:col>
      <xdr:colOff>381000</xdr:colOff>
      <xdr:row>79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009650" y="139827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428625</xdr:colOff>
      <xdr:row>130</xdr:row>
      <xdr:rowOff>76200</xdr:rowOff>
    </xdr:from>
    <xdr:to>
      <xdr:col>7</xdr:col>
      <xdr:colOff>609600</xdr:colOff>
      <xdr:row>130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5829300" y="24050625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428625</xdr:colOff>
      <xdr:row>131</xdr:row>
      <xdr:rowOff>66675</xdr:rowOff>
    </xdr:from>
    <xdr:to>
      <xdr:col>7</xdr:col>
      <xdr:colOff>609600</xdr:colOff>
      <xdr:row>131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5829300" y="24241125"/>
          <a:ext cx="180975" cy="762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showGridLines="0" workbookViewId="0" topLeftCell="A63">
      <selection activeCell="A1" sqref="A1"/>
    </sheetView>
  </sheetViews>
  <sheetFormatPr defaultColWidth="8.796875" defaultRowHeight="15"/>
  <sheetData>
    <row r="2" spans="1:8" s="41" customFormat="1" ht="18.75">
      <c r="A2" s="83" t="s">
        <v>67</v>
      </c>
      <c r="B2" s="83"/>
      <c r="C2" s="83"/>
      <c r="D2" s="83"/>
      <c r="E2" s="83"/>
      <c r="F2" s="83"/>
      <c r="G2" s="83"/>
      <c r="H2" s="83"/>
    </row>
    <row r="3" spans="1:8" ht="15.75">
      <c r="A3" s="84" t="s">
        <v>68</v>
      </c>
      <c r="B3" s="84"/>
      <c r="C3" s="84"/>
      <c r="D3" s="84"/>
      <c r="E3" s="84"/>
      <c r="F3" s="84"/>
      <c r="G3" s="84"/>
      <c r="H3" s="84"/>
    </row>
    <row r="5" spans="1:8" ht="15.75">
      <c r="A5" s="85" t="s">
        <v>73</v>
      </c>
      <c r="B5" s="85"/>
      <c r="C5" s="85"/>
      <c r="D5" s="85"/>
      <c r="E5" s="85"/>
      <c r="F5" s="85"/>
      <c r="G5" s="85"/>
      <c r="H5" s="85"/>
    </row>
    <row r="6" spans="1:8" ht="15.75">
      <c r="A6" s="85" t="s">
        <v>74</v>
      </c>
      <c r="B6" s="85"/>
      <c r="C6" s="85"/>
      <c r="D6" s="85"/>
      <c r="E6" s="85"/>
      <c r="F6" s="85"/>
      <c r="G6" s="85"/>
      <c r="H6" s="85"/>
    </row>
    <row r="8" spans="1:8" ht="15.75">
      <c r="A8" s="86" t="s">
        <v>75</v>
      </c>
      <c r="B8" s="86"/>
      <c r="C8" s="86"/>
      <c r="D8" s="86"/>
      <c r="E8" s="86"/>
      <c r="F8" s="86"/>
      <c r="G8" s="86"/>
      <c r="H8" s="86"/>
    </row>
    <row r="10" spans="1:8" ht="15.75">
      <c r="A10" s="84" t="s">
        <v>69</v>
      </c>
      <c r="B10" s="84"/>
      <c r="C10" s="84"/>
      <c r="D10" s="84"/>
      <c r="E10" s="84"/>
      <c r="F10" s="84"/>
      <c r="G10" s="84"/>
      <c r="H10" s="84"/>
    </row>
    <row r="12" ht="15.75">
      <c r="A12" t="s">
        <v>161</v>
      </c>
    </row>
    <row r="13" ht="15.75">
      <c r="A13" t="s">
        <v>76</v>
      </c>
    </row>
    <row r="14" ht="15.75">
      <c r="A14" t="s">
        <v>78</v>
      </c>
    </row>
    <row r="15" ht="15.75">
      <c r="A15" t="s">
        <v>70</v>
      </c>
    </row>
    <row r="16" ht="15.75">
      <c r="A16" t="s">
        <v>71</v>
      </c>
    </row>
    <row r="17" ht="15.75">
      <c r="A17" t="s">
        <v>77</v>
      </c>
    </row>
    <row r="18" ht="15.75">
      <c r="A18" t="s">
        <v>79</v>
      </c>
    </row>
    <row r="19" ht="15.75">
      <c r="A19" t="s">
        <v>80</v>
      </c>
    </row>
    <row r="20" ht="15.75">
      <c r="A20" t="s">
        <v>81</v>
      </c>
    </row>
    <row r="21" ht="15.75">
      <c r="A21" t="s">
        <v>82</v>
      </c>
    </row>
    <row r="22" ht="15.75">
      <c r="A22" t="s">
        <v>83</v>
      </c>
    </row>
    <row r="23" ht="15.75">
      <c r="A23" t="s">
        <v>84</v>
      </c>
    </row>
    <row r="24" ht="15.75">
      <c r="A24" t="s">
        <v>85</v>
      </c>
    </row>
    <row r="25" ht="15.75">
      <c r="A25" t="s">
        <v>86</v>
      </c>
    </row>
    <row r="26" ht="15.75">
      <c r="A26" t="s">
        <v>88</v>
      </c>
    </row>
    <row r="27" ht="15.75">
      <c r="A27" t="s">
        <v>87</v>
      </c>
    </row>
    <row r="28" ht="15.75">
      <c r="A28" t="s">
        <v>144</v>
      </c>
    </row>
    <row r="29" ht="15.75">
      <c r="A29" t="s">
        <v>145</v>
      </c>
    </row>
    <row r="30" ht="15.75">
      <c r="A30" t="s">
        <v>146</v>
      </c>
    </row>
    <row r="31" ht="15.75">
      <c r="A31" t="s">
        <v>147</v>
      </c>
    </row>
    <row r="32" ht="15.75">
      <c r="A32" t="s">
        <v>89</v>
      </c>
    </row>
    <row r="33" spans="1:7" ht="15.75">
      <c r="A33" s="1" t="s">
        <v>149</v>
      </c>
      <c r="B33" s="1"/>
      <c r="C33" s="1"/>
      <c r="D33" s="1"/>
      <c r="E33" s="1"/>
      <c r="F33" s="1"/>
      <c r="G33" s="1"/>
    </row>
    <row r="35" ht="15.75">
      <c r="A35" t="s">
        <v>150</v>
      </c>
    </row>
    <row r="36" spans="1:7" ht="15.75">
      <c r="A36" s="56" t="s">
        <v>148</v>
      </c>
      <c r="B36" s="56"/>
      <c r="C36" s="56"/>
      <c r="D36" s="56"/>
      <c r="E36" s="56"/>
      <c r="F36" s="56"/>
      <c r="G36" s="56"/>
    </row>
    <row r="38" spans="1:8" ht="15.75">
      <c r="A38" s="84" t="s">
        <v>90</v>
      </c>
      <c r="B38" s="84"/>
      <c r="C38" s="84"/>
      <c r="D38" s="84"/>
      <c r="E38" s="84"/>
      <c r="F38" s="84"/>
      <c r="G38" s="84"/>
      <c r="H38" s="84"/>
    </row>
    <row r="39" spans="1:8" ht="15.75">
      <c r="A39" s="84" t="s">
        <v>91</v>
      </c>
      <c r="B39" s="84"/>
      <c r="C39" s="84"/>
      <c r="D39" s="84"/>
      <c r="E39" s="84"/>
      <c r="F39" s="84"/>
      <c r="G39" s="84"/>
      <c r="H39" s="84"/>
    </row>
    <row r="41" ht="15.75">
      <c r="A41" t="s">
        <v>92</v>
      </c>
    </row>
    <row r="42" ht="15.75">
      <c r="A42" t="s">
        <v>93</v>
      </c>
    </row>
    <row r="43" ht="15.75">
      <c r="A43" t="s">
        <v>94</v>
      </c>
    </row>
    <row r="44" ht="15.75">
      <c r="A44" t="s">
        <v>95</v>
      </c>
    </row>
    <row r="45" ht="15.75">
      <c r="A45" t="s">
        <v>96</v>
      </c>
    </row>
    <row r="46" ht="15.75">
      <c r="A46" t="s">
        <v>97</v>
      </c>
    </row>
    <row r="47" ht="15.75">
      <c r="A47" t="s">
        <v>98</v>
      </c>
    </row>
    <row r="48" ht="15.75">
      <c r="A48" t="s">
        <v>99</v>
      </c>
    </row>
    <row r="49" ht="15.75">
      <c r="A49" t="s">
        <v>100</v>
      </c>
    </row>
    <row r="50" ht="15.75">
      <c r="A50" t="s">
        <v>101</v>
      </c>
    </row>
    <row r="51" ht="15.75">
      <c r="A51" t="s">
        <v>102</v>
      </c>
    </row>
    <row r="52" ht="15.75">
      <c r="A52" t="s">
        <v>103</v>
      </c>
    </row>
    <row r="53" ht="15.75">
      <c r="A53" t="s">
        <v>104</v>
      </c>
    </row>
    <row r="54" ht="15.75">
      <c r="A54" t="s">
        <v>105</v>
      </c>
    </row>
    <row r="55" ht="15.75">
      <c r="A55" t="s">
        <v>106</v>
      </c>
    </row>
    <row r="56" ht="15.75">
      <c r="B56" t="s">
        <v>107</v>
      </c>
    </row>
    <row r="57" ht="15.75">
      <c r="B57" t="s">
        <v>108</v>
      </c>
    </row>
    <row r="58" ht="15.75">
      <c r="B58" t="s">
        <v>109</v>
      </c>
    </row>
    <row r="59" ht="15.75">
      <c r="B59" t="s">
        <v>110</v>
      </c>
    </row>
    <row r="60" ht="15.75">
      <c r="B60" t="s">
        <v>111</v>
      </c>
    </row>
    <row r="61" ht="15.75">
      <c r="B61" t="s">
        <v>112</v>
      </c>
    </row>
    <row r="62" ht="15.75">
      <c r="B62" t="s">
        <v>113</v>
      </c>
    </row>
    <row r="63" ht="15.75">
      <c r="A63" t="s">
        <v>114</v>
      </c>
    </row>
    <row r="64" ht="15.75">
      <c r="A64" t="s">
        <v>115</v>
      </c>
    </row>
    <row r="65" ht="15.75">
      <c r="A65" t="s">
        <v>116</v>
      </c>
    </row>
    <row r="66" ht="15.75">
      <c r="A66" t="s">
        <v>117</v>
      </c>
    </row>
    <row r="67" ht="15.75">
      <c r="A67" t="s">
        <v>114</v>
      </c>
    </row>
    <row r="68" ht="15.75">
      <c r="A68" t="s">
        <v>118</v>
      </c>
    </row>
    <row r="69" ht="15.75">
      <c r="A69" t="s">
        <v>119</v>
      </c>
    </row>
    <row r="70" ht="15.75">
      <c r="A70" t="s">
        <v>120</v>
      </c>
    </row>
    <row r="71" ht="15.75">
      <c r="A71" t="s">
        <v>121</v>
      </c>
    </row>
    <row r="72" ht="15.75">
      <c r="A72" t="s">
        <v>122</v>
      </c>
    </row>
    <row r="73" ht="15.75">
      <c r="A73" t="s">
        <v>123</v>
      </c>
    </row>
  </sheetData>
  <sheetProtection password="CEE5" sheet="1" objects="1" scenarios="1"/>
  <mergeCells count="8">
    <mergeCell ref="A38:H38"/>
    <mergeCell ref="A39:H39"/>
    <mergeCell ref="A8:H8"/>
    <mergeCell ref="A10:H10"/>
    <mergeCell ref="A2:H2"/>
    <mergeCell ref="A3:H3"/>
    <mergeCell ref="A5:H5"/>
    <mergeCell ref="A6:H6"/>
  </mergeCells>
  <printOptions/>
  <pageMargins left="0.984251968503937" right="0.5905511811023623" top="0.984251968503937" bottom="0.984251968503937" header="0.5118110236220472" footer="0.5118110236220472"/>
  <pageSetup horizontalDpi="120" verticalDpi="120" orientation="portrait" paperSize="9" scale="9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workbookViewId="0" topLeftCell="A2">
      <selection activeCell="G154" sqref="G154"/>
    </sheetView>
  </sheetViews>
  <sheetFormatPr defaultColWidth="8.796875" defaultRowHeight="15"/>
  <cols>
    <col min="1" max="16384" width="8.09765625" style="0" customWidth="1"/>
  </cols>
  <sheetData>
    <row r="1" spans="1:9" ht="18.75" hidden="1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2" spans="1:9" ht="23.25">
      <c r="A2" s="106" t="s">
        <v>163</v>
      </c>
      <c r="B2" s="107"/>
      <c r="C2" s="107"/>
      <c r="D2" s="107"/>
      <c r="E2" s="107"/>
      <c r="F2" s="107"/>
      <c r="G2" s="107"/>
      <c r="H2" s="107"/>
      <c r="I2" s="107"/>
    </row>
    <row r="4" spans="1:9" ht="18.75" customHeight="1">
      <c r="A4" s="94" t="s">
        <v>135</v>
      </c>
      <c r="B4" s="94"/>
      <c r="C4" s="94"/>
      <c r="D4" s="94"/>
      <c r="E4" s="94"/>
      <c r="F4" s="94"/>
      <c r="G4" s="94"/>
      <c r="H4" s="94"/>
      <c r="I4" s="94"/>
    </row>
    <row r="5" spans="1:9" ht="18.75" customHeight="1">
      <c r="A5" s="94" t="s">
        <v>136</v>
      </c>
      <c r="B5" s="94"/>
      <c r="C5" s="94"/>
      <c r="D5" s="94"/>
      <c r="E5" s="94"/>
      <c r="F5" s="94"/>
      <c r="G5" s="94"/>
      <c r="H5" s="94"/>
      <c r="I5" s="94"/>
    </row>
    <row r="6" ht="12.75" customHeight="1">
      <c r="D6" s="50"/>
    </row>
    <row r="7" spans="1:4" s="41" customFormat="1" ht="26.25" customHeight="1">
      <c r="A7" s="80" t="s">
        <v>164</v>
      </c>
      <c r="B7" s="80"/>
      <c r="C7" s="80"/>
      <c r="D7" s="80"/>
    </row>
    <row r="8" spans="1:9" s="41" customFormat="1" ht="22.5" customHeight="1">
      <c r="A8" s="87" t="s">
        <v>165</v>
      </c>
      <c r="B8" s="87"/>
      <c r="C8" s="87"/>
      <c r="D8" s="87"/>
      <c r="E8" s="87"/>
      <c r="F8" s="87"/>
      <c r="G8" s="87"/>
      <c r="H8" s="87"/>
      <c r="I8" s="87"/>
    </row>
    <row r="9" spans="1:9" s="41" customFormat="1" ht="18.75">
      <c r="A9" s="87" t="s">
        <v>153</v>
      </c>
      <c r="B9" s="87"/>
      <c r="C9" s="87"/>
      <c r="D9" s="87"/>
      <c r="E9" s="87"/>
      <c r="F9" s="87"/>
      <c r="G9" s="87"/>
      <c r="H9" s="87"/>
      <c r="I9" s="87"/>
    </row>
    <row r="12" spans="2:6" ht="15.75">
      <c r="B12" s="3" t="s">
        <v>0</v>
      </c>
      <c r="C12" s="91" t="s">
        <v>1</v>
      </c>
      <c r="D12" s="91"/>
      <c r="E12" s="91"/>
      <c r="F12" s="91"/>
    </row>
    <row r="13" spans="3:9" ht="15.75">
      <c r="C13" s="91" t="s">
        <v>2</v>
      </c>
      <c r="D13" s="91"/>
      <c r="E13" s="91"/>
      <c r="F13" s="91"/>
      <c r="G13" s="4"/>
      <c r="H13" s="4"/>
      <c r="I13" s="4"/>
    </row>
    <row r="14" spans="3:8" ht="15.75">
      <c r="C14" s="91" t="s">
        <v>3</v>
      </c>
      <c r="D14" s="91"/>
      <c r="E14" s="91"/>
      <c r="F14" s="4"/>
      <c r="G14" s="4"/>
      <c r="H14" s="4"/>
    </row>
    <row r="15" spans="2:9" ht="16.5">
      <c r="B15" s="2"/>
      <c r="C15" s="91" t="s">
        <v>4</v>
      </c>
      <c r="D15" s="91"/>
      <c r="E15" s="91"/>
      <c r="F15" s="91"/>
      <c r="G15" s="91"/>
      <c r="H15" s="91"/>
      <c r="I15" s="91"/>
    </row>
    <row r="16" spans="2:9" ht="16.5">
      <c r="B16" s="2"/>
      <c r="C16" s="91" t="s">
        <v>5</v>
      </c>
      <c r="D16" s="91"/>
      <c r="E16" s="91"/>
      <c r="F16" s="91"/>
      <c r="G16" s="91"/>
      <c r="H16" s="91"/>
      <c r="I16" s="91"/>
    </row>
    <row r="17" spans="2:9" ht="15.75">
      <c r="B17" s="2"/>
      <c r="C17" s="91" t="s">
        <v>6</v>
      </c>
      <c r="D17" s="91"/>
      <c r="E17" s="91"/>
      <c r="F17" s="91"/>
      <c r="G17" s="91"/>
      <c r="H17" s="91"/>
      <c r="I17" s="91"/>
    </row>
    <row r="18" spans="2:8" ht="15.75">
      <c r="B18" s="2"/>
      <c r="C18" s="91" t="s">
        <v>126</v>
      </c>
      <c r="D18" s="91"/>
      <c r="E18" s="4"/>
      <c r="F18" s="4"/>
      <c r="G18" s="4"/>
      <c r="H18" s="4"/>
    </row>
    <row r="19" spans="3:9" ht="16.5">
      <c r="C19" s="91" t="s">
        <v>8</v>
      </c>
      <c r="D19" s="91"/>
      <c r="E19" s="91"/>
      <c r="F19" s="91"/>
      <c r="G19" s="91"/>
      <c r="H19" s="91"/>
      <c r="I19" s="91"/>
    </row>
    <row r="20" spans="3:8" ht="15.75">
      <c r="C20" s="91" t="s">
        <v>7</v>
      </c>
      <c r="D20" s="91"/>
      <c r="E20" s="91"/>
      <c r="F20" s="91"/>
      <c r="G20" s="91"/>
      <c r="H20" s="91"/>
    </row>
    <row r="22" spans="3:9" ht="15">
      <c r="C22" s="91" t="s">
        <v>9</v>
      </c>
      <c r="D22" s="91"/>
      <c r="E22" s="91"/>
      <c r="F22" s="91"/>
      <c r="G22" s="91"/>
      <c r="H22" s="91"/>
      <c r="I22" s="91"/>
    </row>
    <row r="23" spans="3:9" ht="15.75">
      <c r="C23" s="91" t="s">
        <v>10</v>
      </c>
      <c r="D23" s="91"/>
      <c r="E23" s="91"/>
      <c r="F23" s="91"/>
      <c r="G23" s="91"/>
      <c r="H23" s="91"/>
      <c r="I23" s="91"/>
    </row>
    <row r="24" spans="3:9" ht="15.75">
      <c r="C24" s="91" t="s">
        <v>11</v>
      </c>
      <c r="D24" s="91"/>
      <c r="E24" s="91"/>
      <c r="F24" s="91"/>
      <c r="G24" s="91"/>
      <c r="H24" s="91"/>
      <c r="I24" s="91"/>
    </row>
    <row r="25" spans="3:8" ht="15.75">
      <c r="C25" s="89" t="s">
        <v>12</v>
      </c>
      <c r="D25" s="89"/>
      <c r="E25" s="89"/>
      <c r="F25" s="89"/>
      <c r="G25" s="89"/>
      <c r="H25" s="89"/>
    </row>
    <row r="26" spans="3:9" ht="16.5">
      <c r="C26" s="91" t="s">
        <v>13</v>
      </c>
      <c r="D26" s="91"/>
      <c r="E26" s="91"/>
      <c r="F26" s="91"/>
      <c r="G26" s="91"/>
      <c r="H26" s="91"/>
      <c r="I26" s="91"/>
    </row>
    <row r="27" spans="1:9" s="41" customFormat="1" ht="18.75">
      <c r="A27" s="87" t="s">
        <v>154</v>
      </c>
      <c r="B27" s="87"/>
      <c r="C27" s="87"/>
      <c r="D27" s="87"/>
      <c r="E27" s="87"/>
      <c r="F27" s="87"/>
      <c r="G27" s="87"/>
      <c r="H27" s="87"/>
      <c r="I27" s="87"/>
    </row>
    <row r="28" s="41" customFormat="1" ht="18.75">
      <c r="A28" s="41" t="s">
        <v>155</v>
      </c>
    </row>
    <row r="29" ht="15.75">
      <c r="B29" s="1" t="s">
        <v>57</v>
      </c>
    </row>
    <row r="32" spans="2:3" ht="15.75">
      <c r="B32" s="102" t="s">
        <v>58</v>
      </c>
      <c r="C32" s="102"/>
    </row>
    <row r="35" spans="1:9" s="41" customFormat="1" ht="18.75">
      <c r="A35" s="87" t="s">
        <v>59</v>
      </c>
      <c r="B35" s="87"/>
      <c r="C35" s="87"/>
      <c r="D35" s="87"/>
      <c r="E35" s="87"/>
      <c r="F35" s="87"/>
      <c r="G35" s="87"/>
      <c r="H35" s="87"/>
      <c r="I35" s="87"/>
    </row>
    <row r="38" spans="1:9" s="41" customFormat="1" ht="18">
      <c r="A38" s="87" t="s">
        <v>61</v>
      </c>
      <c r="B38" s="87"/>
      <c r="C38" s="87"/>
      <c r="D38" s="87"/>
      <c r="E38" s="87"/>
      <c r="F38" s="87"/>
      <c r="G38" s="87"/>
      <c r="H38" s="87"/>
      <c r="I38" s="87"/>
    </row>
    <row r="41" spans="2:9" ht="16.5">
      <c r="B41" s="33" t="s">
        <v>0</v>
      </c>
      <c r="C41" s="91" t="s">
        <v>62</v>
      </c>
      <c r="D41" s="91"/>
      <c r="E41" s="91"/>
      <c r="F41" s="91"/>
      <c r="G41" s="91"/>
      <c r="H41" s="4"/>
      <c r="I41" s="4"/>
    </row>
    <row r="42" spans="2:9" ht="15.75">
      <c r="B42" s="4"/>
      <c r="C42" s="91" t="s">
        <v>174</v>
      </c>
      <c r="D42" s="91"/>
      <c r="E42" s="91"/>
      <c r="F42" s="4"/>
      <c r="G42" s="4"/>
      <c r="H42" s="4"/>
      <c r="I42" s="4"/>
    </row>
    <row r="43" spans="2:9" ht="15.75">
      <c r="B43" s="4"/>
      <c r="C43" s="91" t="s">
        <v>63</v>
      </c>
      <c r="D43" s="91"/>
      <c r="E43" s="91"/>
      <c r="F43" s="91"/>
      <c r="G43" s="91"/>
      <c r="H43" s="91"/>
      <c r="I43" s="91"/>
    </row>
    <row r="44" spans="2:9" ht="15.75">
      <c r="B44" s="4"/>
      <c r="C44" s="91" t="s">
        <v>175</v>
      </c>
      <c r="D44" s="91"/>
      <c r="E44" s="91"/>
      <c r="F44" s="91"/>
      <c r="G44" s="91"/>
      <c r="H44" s="91"/>
      <c r="I44" s="4"/>
    </row>
    <row r="46" spans="1:10" s="41" customFormat="1" ht="20.25">
      <c r="A46" s="80" t="s">
        <v>166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8" s="41" customFormat="1" ht="20.25">
      <c r="A47" s="108" t="s">
        <v>167</v>
      </c>
      <c r="B47" s="108"/>
      <c r="C47" s="108"/>
      <c r="D47" s="108"/>
      <c r="E47" s="108"/>
      <c r="F47" s="108"/>
      <c r="G47" s="108"/>
      <c r="H47" s="108"/>
    </row>
    <row r="48" s="41" customFormat="1" ht="18.75"/>
    <row r="49" spans="4:8" ht="15.75">
      <c r="D49" s="53" t="s">
        <v>14</v>
      </c>
      <c r="E49" s="53"/>
      <c r="F49" s="53"/>
      <c r="G49" s="53"/>
      <c r="H49" s="53"/>
    </row>
    <row r="50" s="41" customFormat="1" ht="9" customHeight="1"/>
    <row r="51" spans="1:4" s="41" customFormat="1" ht="21.75" customHeight="1">
      <c r="A51" s="87" t="s">
        <v>168</v>
      </c>
      <c r="B51" s="105"/>
      <c r="C51" s="105"/>
      <c r="D51" s="105"/>
    </row>
    <row r="52" spans="2:8" s="41" customFormat="1" ht="21.75" customHeight="1">
      <c r="B52" s="41" t="s">
        <v>23</v>
      </c>
      <c r="H52" s="63">
        <v>440</v>
      </c>
    </row>
    <row r="53" spans="2:8" s="41" customFormat="1" ht="18.75">
      <c r="B53" s="41" t="s">
        <v>15</v>
      </c>
      <c r="H53" s="63">
        <v>0.18</v>
      </c>
    </row>
    <row r="54" spans="2:8" s="41" customFormat="1" ht="18.75">
      <c r="B54" s="41" t="s">
        <v>16</v>
      </c>
      <c r="H54" s="63">
        <v>1000</v>
      </c>
    </row>
    <row r="55" spans="2:8" s="41" customFormat="1" ht="18.75">
      <c r="B55" s="41" t="s">
        <v>152</v>
      </c>
      <c r="H55" s="63">
        <v>6</v>
      </c>
    </row>
    <row r="56" spans="2:8" s="41" customFormat="1" ht="18.75">
      <c r="B56" s="41" t="s">
        <v>66</v>
      </c>
      <c r="H56" s="63">
        <v>0.5</v>
      </c>
    </row>
    <row r="57" spans="2:8" s="41" customFormat="1" ht="18.75">
      <c r="B57" s="41" t="s">
        <v>176</v>
      </c>
      <c r="H57" s="63">
        <v>4500</v>
      </c>
    </row>
    <row r="58" spans="2:8" s="41" customFormat="1" ht="20.25">
      <c r="B58" s="41" t="s">
        <v>156</v>
      </c>
      <c r="H58" s="63">
        <v>350</v>
      </c>
    </row>
    <row r="59" spans="2:8" s="41" customFormat="1" ht="20.25">
      <c r="B59" s="41" t="s">
        <v>157</v>
      </c>
      <c r="H59" s="63">
        <v>4</v>
      </c>
    </row>
    <row r="60" ht="15.75" hidden="1"/>
    <row r="62" spans="1:9" s="41" customFormat="1" ht="18.75">
      <c r="A62" s="87" t="s">
        <v>169</v>
      </c>
      <c r="B62" s="105"/>
      <c r="C62" s="105"/>
      <c r="D62" s="105"/>
      <c r="E62" s="105"/>
      <c r="F62" s="105"/>
      <c r="G62" s="105"/>
      <c r="H62" s="105"/>
      <c r="I62" s="105"/>
    </row>
    <row r="63" spans="1:8" s="41" customFormat="1" ht="18.75">
      <c r="A63" s="100" t="s">
        <v>170</v>
      </c>
      <c r="B63" s="100"/>
      <c r="C63" s="100"/>
      <c r="D63" s="100"/>
      <c r="E63" s="100"/>
      <c r="F63" s="100"/>
      <c r="G63" s="100"/>
      <c r="H63" s="100"/>
    </row>
    <row r="64" ht="15.75" hidden="1"/>
    <row r="65" ht="15.75" hidden="1">
      <c r="B65" t="s">
        <v>128</v>
      </c>
    </row>
    <row r="66" spans="2:8" ht="18.75" hidden="1">
      <c r="B66" t="s">
        <v>17</v>
      </c>
      <c r="H66" s="43">
        <f>16*LOG((H53*H54*(H55^0.5)))</f>
        <v>42.30957008472205</v>
      </c>
    </row>
    <row r="67" ht="15.75" hidden="1">
      <c r="B67" t="s">
        <v>18</v>
      </c>
    </row>
    <row r="68" spans="2:8" ht="18.75" hidden="1">
      <c r="B68" t="s">
        <v>19</v>
      </c>
      <c r="H68" s="43">
        <f>(22774*(H54^-0.9614)*H55*H54*H56)/60</f>
        <v>1486.652004101354</v>
      </c>
    </row>
    <row r="69" ht="16.5" hidden="1" thickBot="1">
      <c r="B69" t="s">
        <v>20</v>
      </c>
    </row>
    <row r="70" spans="2:8" ht="16.5" hidden="1" thickBot="1">
      <c r="B70" t="s">
        <v>52</v>
      </c>
      <c r="G70" s="55"/>
      <c r="H70" s="44">
        <f>B72+C72+D72+E72+F72+G72+H72+I72</f>
        <v>2000</v>
      </c>
    </row>
    <row r="71" spans="2:8" ht="18.75" hidden="1">
      <c r="B71" t="s">
        <v>21</v>
      </c>
      <c r="H71" s="43">
        <f>24.373*H54^0.1192</f>
        <v>55.527610941813236</v>
      </c>
    </row>
    <row r="72" spans="2:9" ht="15.75" hidden="1">
      <c r="B72" t="str">
        <f>IF(AND(H68&gt;30,H68&lt;91),"63","0")</f>
        <v>0</v>
      </c>
      <c r="C72" t="str">
        <f>IF(AND(H68&gt;89,H68&lt;181),"125","0")</f>
        <v>0</v>
      </c>
      <c r="D72" t="str">
        <f>IF(AND(H68&gt;179,H68&lt;356),"250","0")</f>
        <v>0</v>
      </c>
      <c r="E72" t="str">
        <f>IF(AND(H68&gt;355,H68&lt;711),"500","0")</f>
        <v>0</v>
      </c>
      <c r="F72" t="str">
        <f>IF(AND(H68&gt;709,H68&lt;1401),"1000","0")</f>
        <v>0</v>
      </c>
      <c r="G72" t="str">
        <f>IF(AND(H68&gt;1409,H68&lt;2801),"2000","0")</f>
        <v>2000</v>
      </c>
      <c r="H72" t="str">
        <f>IF(AND(H68&gt;2799,H68&lt;5601),"4000","0")</f>
        <v>0</v>
      </c>
      <c r="I72" t="str">
        <f>IF(AND(H68&gt;5599,H68&lt;22401),"63","0")</f>
        <v>0</v>
      </c>
    </row>
    <row r="73" ht="9" customHeight="1"/>
    <row r="74" spans="2:8" ht="15.75">
      <c r="B74" s="52" t="s">
        <v>22</v>
      </c>
      <c r="C74" s="52"/>
      <c r="D74" s="52"/>
      <c r="E74" s="52"/>
      <c r="F74" s="52"/>
      <c r="G74" s="52"/>
      <c r="H74" s="52"/>
    </row>
    <row r="75" spans="2:9" ht="15.75">
      <c r="B75" s="7">
        <v>63</v>
      </c>
      <c r="C75" s="5">
        <v>125</v>
      </c>
      <c r="D75" s="5">
        <v>250</v>
      </c>
      <c r="E75" s="5">
        <v>500</v>
      </c>
      <c r="F75" s="5">
        <v>1000</v>
      </c>
      <c r="G75" s="5">
        <v>2000</v>
      </c>
      <c r="H75" s="5">
        <v>4000</v>
      </c>
      <c r="I75" s="5">
        <v>8000</v>
      </c>
    </row>
    <row r="76" spans="2:9" ht="15.75" hidden="1">
      <c r="B76" s="12">
        <f>B75/H70</f>
        <v>0.0315</v>
      </c>
      <c r="C76" s="10">
        <f>C75/H70</f>
        <v>0.0625</v>
      </c>
      <c r="D76" s="10">
        <f>D75/H70</f>
        <v>0.125</v>
      </c>
      <c r="E76" s="10">
        <f>E75/H70</f>
        <v>0.25</v>
      </c>
      <c r="F76" s="10">
        <f>F75/H70</f>
        <v>0.5</v>
      </c>
      <c r="G76" s="10">
        <f>G75/H70</f>
        <v>1</v>
      </c>
      <c r="H76" s="10">
        <f>H75/H70</f>
        <v>2</v>
      </c>
      <c r="I76" s="10">
        <f>I75/H70</f>
        <v>4</v>
      </c>
    </row>
    <row r="77" spans="2:9" ht="15.75" hidden="1">
      <c r="B77" s="13">
        <f aca="true" t="shared" si="0" ref="B77:I77">29.35*(B76^2)-50.386*B76+21.28</f>
        <v>19.721963537500002</v>
      </c>
      <c r="C77" s="11">
        <f t="shared" si="0"/>
        <v>18.2455234375</v>
      </c>
      <c r="D77" s="11">
        <f t="shared" si="0"/>
        <v>15.44034375</v>
      </c>
      <c r="E77" s="11">
        <f t="shared" si="0"/>
        <v>10.517875</v>
      </c>
      <c r="F77" s="11">
        <f t="shared" si="0"/>
        <v>3.424500000000002</v>
      </c>
      <c r="G77" s="11">
        <f t="shared" si="0"/>
        <v>0.24399999999999977</v>
      </c>
      <c r="H77" s="11">
        <f t="shared" si="0"/>
        <v>37.908</v>
      </c>
      <c r="I77" s="11">
        <f t="shared" si="0"/>
        <v>289.336</v>
      </c>
    </row>
    <row r="78" spans="2:9" ht="15.75" hidden="1">
      <c r="B78" s="13">
        <f aca="true" t="shared" si="1" ref="B78:I78">-0.0075*B76^2+0.8156*B76+0.5147</f>
        <v>0.5403839581250001</v>
      </c>
      <c r="C78" s="11">
        <f t="shared" si="1"/>
        <v>0.5656457031250001</v>
      </c>
      <c r="D78" s="11">
        <f t="shared" si="1"/>
        <v>0.6165328125</v>
      </c>
      <c r="E78" s="11">
        <f t="shared" si="1"/>
        <v>0.7181312500000001</v>
      </c>
      <c r="F78" s="11">
        <f t="shared" si="1"/>
        <v>0.920625</v>
      </c>
      <c r="G78" s="11">
        <f t="shared" si="1"/>
        <v>1.3228</v>
      </c>
      <c r="H78" s="11">
        <f t="shared" si="1"/>
        <v>2.1159</v>
      </c>
      <c r="I78" s="11">
        <f t="shared" si="1"/>
        <v>3.6571</v>
      </c>
    </row>
    <row r="79" spans="2:9" ht="15.75">
      <c r="B79" s="76">
        <f>H66-B77+H71</f>
        <v>78.11521748903527</v>
      </c>
      <c r="C79" s="78">
        <f>H66-C77+H71</f>
        <v>79.59165758903528</v>
      </c>
      <c r="D79" s="78">
        <f>H66-D77+H71</f>
        <v>82.39683727653528</v>
      </c>
      <c r="E79" s="78">
        <f>H66-E77+H71</f>
        <v>87.31930602653529</v>
      </c>
      <c r="F79" s="78">
        <f>H66-F77+H71</f>
        <v>94.41268102653528</v>
      </c>
      <c r="G79" s="78">
        <f>H66-G77+H71</f>
        <v>97.59318102653529</v>
      </c>
      <c r="H79" s="78">
        <f>H66-H77+H71</f>
        <v>59.92918102653528</v>
      </c>
      <c r="I79" s="78">
        <f>H66-I77+H71</f>
        <v>-191.49881897346472</v>
      </c>
    </row>
    <row r="80" spans="2:9" ht="15.75">
      <c r="B80" s="77">
        <f>H66-B78+H71</f>
        <v>97.29679706841029</v>
      </c>
      <c r="C80" s="79">
        <f>H66-C78+H71</f>
        <v>97.27153532341029</v>
      </c>
      <c r="D80" s="79">
        <f>H66-D78+H71</f>
        <v>97.2206482140353</v>
      </c>
      <c r="E80" s="79">
        <f>H66-E78+H71</f>
        <v>97.11904977653529</v>
      </c>
      <c r="F80" s="79">
        <f>H66-F78+H71</f>
        <v>96.91655602653529</v>
      </c>
      <c r="G80" s="79">
        <f>H66-G78+H71</f>
        <v>96.51438102653529</v>
      </c>
      <c r="H80" s="79">
        <f>H66-H78+H71</f>
        <v>95.72128102653528</v>
      </c>
      <c r="I80" s="79">
        <f>H66-I78+H71</f>
        <v>94.18008102653528</v>
      </c>
    </row>
    <row r="81" spans="1:9" ht="15.75">
      <c r="A81" s="101" t="s">
        <v>158</v>
      </c>
      <c r="B81" s="101"/>
      <c r="C81" s="101"/>
      <c r="D81" s="101"/>
      <c r="E81" s="101"/>
      <c r="F81" s="101"/>
      <c r="G81" s="101"/>
      <c r="H81" s="101"/>
      <c r="I81" s="101"/>
    </row>
    <row r="82" ht="19.5" thickBot="1">
      <c r="B82" t="s">
        <v>129</v>
      </c>
    </row>
    <row r="83" spans="2:3" ht="16.5" thickBot="1">
      <c r="B83" s="45">
        <f>H70</f>
        <v>2000</v>
      </c>
      <c r="C83" s="51" t="s">
        <v>130</v>
      </c>
    </row>
    <row r="84" ht="15.75">
      <c r="B84" t="s">
        <v>139</v>
      </c>
    </row>
    <row r="85" ht="15.75">
      <c r="B85" t="s">
        <v>151</v>
      </c>
    </row>
    <row r="86" spans="8:9" ht="15.75">
      <c r="H86" s="16" t="s">
        <v>181</v>
      </c>
      <c r="I86" s="16"/>
    </row>
    <row r="87" spans="1:9" ht="15.75">
      <c r="A87" s="14" t="s">
        <v>24</v>
      </c>
      <c r="B87" s="7">
        <v>63</v>
      </c>
      <c r="C87" s="5">
        <v>125</v>
      </c>
      <c r="D87" s="5">
        <v>250</v>
      </c>
      <c r="E87" s="5">
        <v>500</v>
      </c>
      <c r="F87" s="5">
        <v>1000</v>
      </c>
      <c r="G87" s="5">
        <v>2000</v>
      </c>
      <c r="H87" s="5">
        <v>4000</v>
      </c>
      <c r="I87" s="5">
        <v>8000</v>
      </c>
    </row>
    <row r="88" spans="1:9" ht="18.75">
      <c r="A88" s="8" t="s">
        <v>26</v>
      </c>
      <c r="B88" s="35">
        <v>78</v>
      </c>
      <c r="C88" s="36">
        <v>80</v>
      </c>
      <c r="D88" s="36">
        <v>82</v>
      </c>
      <c r="E88" s="36">
        <v>87</v>
      </c>
      <c r="F88" s="36">
        <v>94</v>
      </c>
      <c r="G88" s="36">
        <v>98</v>
      </c>
      <c r="H88" s="36">
        <v>96</v>
      </c>
      <c r="I88" s="36">
        <v>94</v>
      </c>
    </row>
    <row r="89" ht="15.75" hidden="1"/>
    <row r="90" ht="15.75" hidden="1"/>
    <row r="91" ht="12" customHeight="1"/>
    <row r="92" spans="1:8" s="41" customFormat="1" ht="23.25" customHeight="1">
      <c r="A92" s="96" t="s">
        <v>171</v>
      </c>
      <c r="B92" s="100"/>
      <c r="C92" s="100"/>
      <c r="D92" s="100"/>
      <c r="E92" s="100"/>
      <c r="F92" s="100"/>
      <c r="G92" s="100"/>
      <c r="H92" s="100"/>
    </row>
    <row r="93" spans="1:9" ht="14.25" customHeight="1">
      <c r="A93" s="95" t="s">
        <v>188</v>
      </c>
      <c r="B93" s="95"/>
      <c r="C93" s="95"/>
      <c r="D93" s="95"/>
      <c r="E93" s="95"/>
      <c r="F93" s="95"/>
      <c r="G93" s="95"/>
      <c r="H93" s="95"/>
      <c r="I93" s="95"/>
    </row>
    <row r="94" spans="1:9" ht="15.75">
      <c r="A94" s="95"/>
      <c r="B94" s="95"/>
      <c r="C94" s="95"/>
      <c r="D94" s="95"/>
      <c r="E94" s="95"/>
      <c r="F94" s="95"/>
      <c r="G94" s="95"/>
      <c r="H94" s="95"/>
      <c r="I94" s="95"/>
    </row>
    <row r="95" spans="1:9" ht="15.75">
      <c r="A95" s="95"/>
      <c r="B95" s="95"/>
      <c r="C95" s="95"/>
      <c r="D95" s="95"/>
      <c r="E95" s="95"/>
      <c r="F95" s="95"/>
      <c r="G95" s="95"/>
      <c r="H95" s="95"/>
      <c r="I95" s="95"/>
    </row>
    <row r="96" spans="1:9" ht="15.75">
      <c r="A96" s="95"/>
      <c r="B96" s="95"/>
      <c r="C96" s="95"/>
      <c r="D96" s="95"/>
      <c r="E96" s="95"/>
      <c r="F96" s="95"/>
      <c r="G96" s="95"/>
      <c r="H96" s="95"/>
      <c r="I96" s="95"/>
    </row>
    <row r="97" spans="1:9" ht="19.5" customHeight="1">
      <c r="A97" s="95"/>
      <c r="B97" s="95"/>
      <c r="C97" s="95"/>
      <c r="D97" s="95"/>
      <c r="E97" s="95"/>
      <c r="F97" s="95"/>
      <c r="G97" s="95"/>
      <c r="H97" s="95"/>
      <c r="I97" s="95"/>
    </row>
    <row r="98" spans="8:9" ht="15.75">
      <c r="H98" s="16" t="s">
        <v>182</v>
      </c>
      <c r="I98" s="16"/>
    </row>
    <row r="99" spans="1:9" ht="15.75">
      <c r="A99" s="14" t="s">
        <v>24</v>
      </c>
      <c r="B99" s="5">
        <v>63</v>
      </c>
      <c r="C99" s="5">
        <v>125</v>
      </c>
      <c r="D99" s="5">
        <v>250</v>
      </c>
      <c r="E99" s="5">
        <v>500</v>
      </c>
      <c r="F99" s="5">
        <v>1000</v>
      </c>
      <c r="G99" s="5">
        <v>2000</v>
      </c>
      <c r="H99" s="5">
        <v>4000</v>
      </c>
      <c r="I99" s="5">
        <v>8000</v>
      </c>
    </row>
    <row r="100" spans="1:9" ht="15.75">
      <c r="A100" s="12" t="s">
        <v>25</v>
      </c>
      <c r="B100" s="10">
        <v>68</v>
      </c>
      <c r="C100" s="10">
        <v>69</v>
      </c>
      <c r="D100" s="10">
        <v>70</v>
      </c>
      <c r="E100" s="10">
        <v>73</v>
      </c>
      <c r="F100" s="10">
        <v>77</v>
      </c>
      <c r="G100" s="10">
        <v>84</v>
      </c>
      <c r="H100" s="10">
        <v>90</v>
      </c>
      <c r="I100" s="10">
        <v>96</v>
      </c>
    </row>
    <row r="101" spans="1:9" ht="18.75">
      <c r="A101" s="8" t="s">
        <v>72</v>
      </c>
      <c r="B101" s="6">
        <f aca="true" t="shared" si="2" ref="B101:I101">B88</f>
        <v>78</v>
      </c>
      <c r="C101" s="6">
        <f t="shared" si="2"/>
        <v>80</v>
      </c>
      <c r="D101" s="6">
        <f t="shared" si="2"/>
        <v>82</v>
      </c>
      <c r="E101" s="6">
        <f t="shared" si="2"/>
        <v>87</v>
      </c>
      <c r="F101" s="6">
        <f t="shared" si="2"/>
        <v>94</v>
      </c>
      <c r="G101" s="6">
        <f t="shared" si="2"/>
        <v>98</v>
      </c>
      <c r="H101" s="6">
        <f t="shared" si="2"/>
        <v>96</v>
      </c>
      <c r="I101" s="6">
        <f t="shared" si="2"/>
        <v>94</v>
      </c>
    </row>
    <row r="102" spans="1:9" ht="15.75" hidden="1">
      <c r="A102" s="30" t="s">
        <v>54</v>
      </c>
      <c r="B102" s="49">
        <f aca="true" t="shared" si="3" ref="B102:I102">B101-B100</f>
        <v>10</v>
      </c>
      <c r="C102" s="49">
        <f t="shared" si="3"/>
        <v>11</v>
      </c>
      <c r="D102" s="49">
        <f t="shared" si="3"/>
        <v>12</v>
      </c>
      <c r="E102" s="49">
        <f t="shared" si="3"/>
        <v>14</v>
      </c>
      <c r="F102" s="49">
        <f t="shared" si="3"/>
        <v>17</v>
      </c>
      <c r="G102" s="49">
        <f t="shared" si="3"/>
        <v>14</v>
      </c>
      <c r="H102" s="49">
        <f t="shared" si="3"/>
        <v>6</v>
      </c>
      <c r="I102" s="49">
        <f t="shared" si="3"/>
        <v>-2</v>
      </c>
    </row>
    <row r="103" ht="32.25" customHeight="1"/>
    <row r="104" spans="1:9" ht="15.75">
      <c r="A104" s="95" t="s">
        <v>190</v>
      </c>
      <c r="B104" s="95"/>
      <c r="C104" s="95"/>
      <c r="D104" s="95"/>
      <c r="E104" s="95"/>
      <c r="F104" s="95"/>
      <c r="G104" s="95"/>
      <c r="H104" s="95"/>
      <c r="I104" s="95"/>
    </row>
    <row r="105" spans="1:9" ht="15.75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 ht="15.75">
      <c r="A106" s="95"/>
      <c r="B106" s="95"/>
      <c r="C106" s="95"/>
      <c r="D106" s="95"/>
      <c r="E106" s="95"/>
      <c r="F106" s="95"/>
      <c r="G106" s="95"/>
      <c r="H106" s="95"/>
      <c r="I106" s="95"/>
    </row>
    <row r="107" spans="1:9" ht="15.75">
      <c r="A107" s="95"/>
      <c r="B107" s="95"/>
      <c r="C107" s="95"/>
      <c r="D107" s="95"/>
      <c r="E107" s="95"/>
      <c r="F107" s="95"/>
      <c r="G107" s="95"/>
      <c r="H107" s="95"/>
      <c r="I107" s="95"/>
    </row>
    <row r="108" spans="1:9" ht="15.75">
      <c r="A108" s="95"/>
      <c r="B108" s="95"/>
      <c r="C108" s="95"/>
      <c r="D108" s="95"/>
      <c r="E108" s="95"/>
      <c r="F108" s="95"/>
      <c r="G108" s="95"/>
      <c r="H108" s="95"/>
      <c r="I108" s="95"/>
    </row>
    <row r="109" spans="1:9" ht="15.75">
      <c r="A109" s="95"/>
      <c r="B109" s="95"/>
      <c r="C109" s="95"/>
      <c r="D109" s="95"/>
      <c r="E109" s="95"/>
      <c r="F109" s="95"/>
      <c r="G109" s="95"/>
      <c r="H109" s="95"/>
      <c r="I109" s="95"/>
    </row>
    <row r="110" spans="1:9" ht="15.75">
      <c r="A110" s="95"/>
      <c r="B110" s="95"/>
      <c r="C110" s="95"/>
      <c r="D110" s="95"/>
      <c r="E110" s="95"/>
      <c r="F110" s="95"/>
      <c r="G110" s="95"/>
      <c r="H110" s="95"/>
      <c r="I110" s="95"/>
    </row>
    <row r="111" spans="1:9" ht="15.75">
      <c r="A111" s="95"/>
      <c r="B111" s="95"/>
      <c r="C111" s="95"/>
      <c r="D111" s="95"/>
      <c r="E111" s="95"/>
      <c r="F111" s="95"/>
      <c r="G111" s="95"/>
      <c r="H111" s="95"/>
      <c r="I111" s="95"/>
    </row>
    <row r="112" spans="1:9" ht="15.75" customHeight="1">
      <c r="A112" s="95"/>
      <c r="B112" s="95"/>
      <c r="C112" s="95"/>
      <c r="D112" s="95"/>
      <c r="E112" s="95"/>
      <c r="F112" s="95"/>
      <c r="G112" s="95"/>
      <c r="H112" s="95"/>
      <c r="I112" s="95"/>
    </row>
    <row r="113" spans="1:9" ht="15.75">
      <c r="A113" s="95"/>
      <c r="B113" s="95"/>
      <c r="C113" s="95"/>
      <c r="D113" s="95"/>
      <c r="E113" s="95"/>
      <c r="F113" s="95"/>
      <c r="G113" s="95"/>
      <c r="H113" s="95"/>
      <c r="I113" s="95"/>
    </row>
    <row r="114" spans="1:9" ht="15.75">
      <c r="A114" s="20" t="s">
        <v>189</v>
      </c>
      <c r="B114" s="20"/>
      <c r="C114" s="20"/>
      <c r="D114" s="20"/>
      <c r="E114" s="20"/>
      <c r="F114" s="20"/>
      <c r="G114" s="20"/>
      <c r="H114" s="20"/>
      <c r="I114" s="20"/>
    </row>
    <row r="115" ht="15.75">
      <c r="H115" t="s">
        <v>183</v>
      </c>
    </row>
    <row r="116" spans="1:9" ht="15.75">
      <c r="A116" s="104" t="s">
        <v>46</v>
      </c>
      <c r="B116" s="104"/>
      <c r="C116" s="104"/>
      <c r="D116" s="104"/>
      <c r="E116" s="104"/>
      <c r="F116" s="104"/>
      <c r="G116" s="104"/>
      <c r="H116" s="104"/>
      <c r="I116" s="104"/>
    </row>
    <row r="117" spans="1:9" ht="15.75">
      <c r="A117" s="14" t="s">
        <v>24</v>
      </c>
      <c r="B117" s="5">
        <v>63</v>
      </c>
      <c r="C117" s="5">
        <v>125</v>
      </c>
      <c r="D117" s="5">
        <v>250</v>
      </c>
      <c r="E117" s="5">
        <v>500</v>
      </c>
      <c r="F117" s="5">
        <v>1000</v>
      </c>
      <c r="G117" s="5">
        <v>2000</v>
      </c>
      <c r="H117" s="5">
        <v>4000</v>
      </c>
      <c r="I117" s="5">
        <v>8000</v>
      </c>
    </row>
    <row r="118" spans="1:9" ht="15.75">
      <c r="A118" s="18" t="s">
        <v>27</v>
      </c>
      <c r="B118" s="10">
        <v>0</v>
      </c>
      <c r="C118" s="10">
        <v>0</v>
      </c>
      <c r="D118" s="10">
        <v>10</v>
      </c>
      <c r="E118" s="10">
        <v>5</v>
      </c>
      <c r="F118" s="10">
        <v>7</v>
      </c>
      <c r="G118" s="10">
        <v>12</v>
      </c>
      <c r="H118" s="10">
        <v>15</v>
      </c>
      <c r="I118" s="10">
        <v>18</v>
      </c>
    </row>
    <row r="119" spans="1:9" ht="15.75">
      <c r="A119" s="18" t="s">
        <v>28</v>
      </c>
      <c r="B119" s="10">
        <v>18</v>
      </c>
      <c r="C119" s="10">
        <v>15</v>
      </c>
      <c r="D119" s="10">
        <v>12</v>
      </c>
      <c r="E119" s="10">
        <v>17</v>
      </c>
      <c r="F119" s="10">
        <v>20</v>
      </c>
      <c r="G119" s="10">
        <v>23</v>
      </c>
      <c r="H119" s="10">
        <v>24</v>
      </c>
      <c r="I119" s="10">
        <v>25</v>
      </c>
    </row>
    <row r="120" spans="1:9" ht="15.75">
      <c r="A120" s="18" t="s">
        <v>29</v>
      </c>
      <c r="B120" s="10">
        <v>14</v>
      </c>
      <c r="C120" s="10">
        <v>12</v>
      </c>
      <c r="D120" s="10">
        <v>10</v>
      </c>
      <c r="E120" s="10">
        <v>15</v>
      </c>
      <c r="F120" s="10">
        <v>17</v>
      </c>
      <c r="G120" s="10">
        <v>18</v>
      </c>
      <c r="H120" s="10">
        <v>20</v>
      </c>
      <c r="I120" s="10">
        <v>20</v>
      </c>
    </row>
    <row r="121" spans="1:9" ht="15.75">
      <c r="A121" s="19" t="s">
        <v>30</v>
      </c>
      <c r="B121" s="6">
        <v>23</v>
      </c>
      <c r="C121" s="6">
        <v>20</v>
      </c>
      <c r="D121" s="6">
        <v>15</v>
      </c>
      <c r="E121" s="6">
        <v>20</v>
      </c>
      <c r="F121" s="6">
        <v>23</v>
      </c>
      <c r="G121" s="6">
        <v>25</v>
      </c>
      <c r="H121" s="6">
        <v>25</v>
      </c>
      <c r="I121" s="6">
        <v>25</v>
      </c>
    </row>
    <row r="122" spans="1:9" ht="15.75">
      <c r="A122" s="7" t="s">
        <v>54</v>
      </c>
      <c r="B122" s="5">
        <f aca="true" t="shared" si="4" ref="B122:I122">B102</f>
        <v>10</v>
      </c>
      <c r="C122" s="5">
        <f t="shared" si="4"/>
        <v>11</v>
      </c>
      <c r="D122" s="5">
        <f t="shared" si="4"/>
        <v>12</v>
      </c>
      <c r="E122" s="5">
        <f t="shared" si="4"/>
        <v>14</v>
      </c>
      <c r="F122" s="5">
        <f t="shared" si="4"/>
        <v>17</v>
      </c>
      <c r="G122" s="5">
        <f t="shared" si="4"/>
        <v>14</v>
      </c>
      <c r="H122" s="5">
        <f t="shared" si="4"/>
        <v>6</v>
      </c>
      <c r="I122" s="5">
        <f t="shared" si="4"/>
        <v>-2</v>
      </c>
    </row>
    <row r="123" spans="8:9" ht="15.75">
      <c r="H123" s="59" t="s">
        <v>184</v>
      </c>
      <c r="I123" s="59"/>
    </row>
    <row r="124" spans="1:9" ht="15.75">
      <c r="A124" s="25" t="s">
        <v>44</v>
      </c>
      <c r="B124" s="60" t="s">
        <v>143</v>
      </c>
      <c r="C124" s="59"/>
      <c r="D124" s="59"/>
      <c r="E124" s="59"/>
      <c r="F124" s="59"/>
      <c r="G124" s="17"/>
      <c r="H124" s="26" t="s">
        <v>177</v>
      </c>
      <c r="I124" s="17"/>
    </row>
    <row r="125" spans="1:9" ht="15.75">
      <c r="A125" s="18" t="s">
        <v>31</v>
      </c>
      <c r="B125" s="21" t="s">
        <v>35</v>
      </c>
      <c r="C125" s="21"/>
      <c r="D125" s="21"/>
      <c r="E125" s="21"/>
      <c r="F125" s="21"/>
      <c r="G125" s="23"/>
      <c r="H125" s="9">
        <v>220</v>
      </c>
      <c r="I125" s="10">
        <v>400</v>
      </c>
    </row>
    <row r="126" spans="1:9" ht="15.75">
      <c r="A126" s="18" t="s">
        <v>32</v>
      </c>
      <c r="B126" s="21" t="s">
        <v>36</v>
      </c>
      <c r="C126" s="21"/>
      <c r="D126" s="21"/>
      <c r="E126" s="21"/>
      <c r="F126" s="21"/>
      <c r="G126" s="23"/>
      <c r="H126" s="9">
        <v>220</v>
      </c>
      <c r="I126" s="10">
        <v>400</v>
      </c>
    </row>
    <row r="127" spans="1:9" ht="15.75">
      <c r="A127" s="18" t="s">
        <v>34</v>
      </c>
      <c r="B127" s="21" t="s">
        <v>37</v>
      </c>
      <c r="C127" s="21"/>
      <c r="D127" s="21"/>
      <c r="E127" s="21"/>
      <c r="F127" s="21"/>
      <c r="G127" s="23"/>
      <c r="H127" s="9">
        <v>200</v>
      </c>
      <c r="I127" s="10">
        <v>650</v>
      </c>
    </row>
    <row r="128" spans="1:9" ht="15.75">
      <c r="A128" s="19" t="s">
        <v>33</v>
      </c>
      <c r="B128" s="22" t="s">
        <v>38</v>
      </c>
      <c r="C128" s="22"/>
      <c r="D128" s="22"/>
      <c r="E128" s="22"/>
      <c r="F128" s="22"/>
      <c r="G128" s="24"/>
      <c r="H128" s="16">
        <v>200</v>
      </c>
      <c r="I128" s="6">
        <v>400</v>
      </c>
    </row>
    <row r="129" spans="1:9" ht="15.75">
      <c r="A129" s="61" t="s">
        <v>137</v>
      </c>
      <c r="B129" s="61"/>
      <c r="C129" s="61"/>
      <c r="D129" s="61"/>
      <c r="E129" s="61"/>
      <c r="F129" s="61"/>
      <c r="G129" s="61"/>
      <c r="H129" s="61"/>
      <c r="I129" s="61"/>
    </row>
    <row r="130" ht="15.75">
      <c r="A130" t="s">
        <v>138</v>
      </c>
    </row>
    <row r="131" spans="1:9" ht="15.75">
      <c r="A131" s="1" t="s">
        <v>131</v>
      </c>
      <c r="B131" s="1"/>
      <c r="C131" s="1"/>
      <c r="D131" s="1"/>
      <c r="E131" s="1" t="s">
        <v>45</v>
      </c>
      <c r="F131" s="37" t="s">
        <v>28</v>
      </c>
      <c r="G131" s="4" t="s">
        <v>124</v>
      </c>
      <c r="I131" s="38">
        <v>400</v>
      </c>
    </row>
    <row r="132" spans="6:9" ht="15.75">
      <c r="F132" t="s">
        <v>125</v>
      </c>
      <c r="I132" s="39">
        <v>5200000</v>
      </c>
    </row>
    <row r="133" spans="1:8" ht="16.5" thickBot="1">
      <c r="A133" s="56" t="s">
        <v>56</v>
      </c>
      <c r="B133" s="56"/>
      <c r="C133" s="56"/>
      <c r="D133" s="56"/>
      <c r="E133" s="56"/>
      <c r="F133" s="56"/>
      <c r="G133" s="57"/>
      <c r="H133" s="46">
        <f>EVEN(H57/I131)</f>
        <v>12</v>
      </c>
    </row>
    <row r="134" spans="1:8" ht="16.5" thickBot="1">
      <c r="A134" s="1" t="s">
        <v>60</v>
      </c>
      <c r="B134" s="1"/>
      <c r="C134" s="1"/>
      <c r="D134" s="1"/>
      <c r="E134" s="1"/>
      <c r="F134" s="1"/>
      <c r="G134" s="58"/>
      <c r="H134" s="40">
        <v>12</v>
      </c>
    </row>
    <row r="135" ht="15.75" hidden="1"/>
    <row r="136" ht="15.75" hidden="1"/>
    <row r="137" ht="15.75" hidden="1"/>
    <row r="138" ht="11.25" customHeight="1">
      <c r="F138" s="62"/>
    </row>
    <row r="139" spans="1:9" s="41" customFormat="1" ht="21" customHeight="1">
      <c r="A139" s="109" t="s">
        <v>172</v>
      </c>
      <c r="B139" s="96"/>
      <c r="C139" s="96"/>
      <c r="D139" s="96"/>
      <c r="E139" s="96"/>
      <c r="F139" s="96"/>
      <c r="G139" s="96"/>
      <c r="H139" s="96"/>
      <c r="I139" s="64"/>
    </row>
    <row r="140" ht="18.75" customHeight="1">
      <c r="A140" t="s">
        <v>39</v>
      </c>
    </row>
    <row r="141" ht="15.75">
      <c r="A141" t="s">
        <v>40</v>
      </c>
    </row>
    <row r="142" spans="1:9" ht="15.75" customHeight="1">
      <c r="A142" s="103" t="s">
        <v>41</v>
      </c>
      <c r="B142" s="103"/>
      <c r="C142" s="103"/>
      <c r="D142" s="103"/>
      <c r="E142" s="103"/>
      <c r="F142" s="103"/>
      <c r="G142" s="103"/>
      <c r="H142" s="103"/>
      <c r="I142" s="103"/>
    </row>
    <row r="143" spans="1:9" ht="15.75">
      <c r="A143" s="103"/>
      <c r="B143" s="103"/>
      <c r="C143" s="103"/>
      <c r="D143" s="103"/>
      <c r="E143" s="103"/>
      <c r="F143" s="103"/>
      <c r="G143" s="103"/>
      <c r="H143" s="103"/>
      <c r="I143" s="103"/>
    </row>
    <row r="144" spans="1:9" ht="15.75">
      <c r="A144" s="103"/>
      <c r="B144" s="103"/>
      <c r="C144" s="103"/>
      <c r="D144" s="103"/>
      <c r="E144" s="103"/>
      <c r="F144" s="103"/>
      <c r="G144" s="103"/>
      <c r="H144" s="103"/>
      <c r="I144" s="103"/>
    </row>
    <row r="145" ht="15.75">
      <c r="A145" t="s">
        <v>53</v>
      </c>
    </row>
    <row r="146" ht="15.75">
      <c r="A146" t="s">
        <v>187</v>
      </c>
    </row>
    <row r="147" ht="15.75">
      <c r="H147" t="s">
        <v>185</v>
      </c>
    </row>
    <row r="148" spans="1:9" ht="15.75">
      <c r="A148" s="16" t="s">
        <v>132</v>
      </c>
      <c r="B148" s="16"/>
      <c r="C148" s="16"/>
      <c r="D148" s="16"/>
      <c r="E148" s="16"/>
      <c r="F148" s="16"/>
      <c r="G148" s="16"/>
      <c r="H148" s="16"/>
      <c r="I148" s="16"/>
    </row>
    <row r="149" spans="1:9" ht="15.75">
      <c r="A149" s="25" t="s">
        <v>44</v>
      </c>
      <c r="B149" s="92" t="s">
        <v>27</v>
      </c>
      <c r="C149" s="93"/>
      <c r="D149" s="92" t="s">
        <v>28</v>
      </c>
      <c r="E149" s="93"/>
      <c r="F149" s="92" t="s">
        <v>29</v>
      </c>
      <c r="G149" s="93"/>
      <c r="H149" s="92" t="s">
        <v>30</v>
      </c>
      <c r="I149" s="93"/>
    </row>
    <row r="150" spans="1:9" ht="15.75">
      <c r="A150" s="28" t="s">
        <v>178</v>
      </c>
      <c r="B150" s="27">
        <v>220</v>
      </c>
      <c r="C150" s="15">
        <v>400</v>
      </c>
      <c r="D150" s="27">
        <v>220</v>
      </c>
      <c r="E150" s="15">
        <v>400</v>
      </c>
      <c r="F150" s="27">
        <v>200</v>
      </c>
      <c r="G150" s="15">
        <v>650</v>
      </c>
      <c r="H150" s="27">
        <v>200</v>
      </c>
      <c r="I150" s="10">
        <v>400</v>
      </c>
    </row>
    <row r="151" spans="1:9" ht="15.75">
      <c r="A151" s="29" t="s">
        <v>47</v>
      </c>
      <c r="B151" s="19">
        <v>9700000</v>
      </c>
      <c r="C151" s="42">
        <v>10300000</v>
      </c>
      <c r="D151" s="19">
        <v>3900000</v>
      </c>
      <c r="E151" s="42">
        <v>5200000</v>
      </c>
      <c r="F151" s="19">
        <v>3300000</v>
      </c>
      <c r="G151" s="42">
        <v>10300000</v>
      </c>
      <c r="H151" s="19">
        <v>140000</v>
      </c>
      <c r="I151" s="42">
        <v>267000</v>
      </c>
    </row>
    <row r="152" spans="2:5" s="41" customFormat="1" ht="35.25" customHeight="1">
      <c r="B152" s="111" t="s">
        <v>48</v>
      </c>
      <c r="C152" s="111"/>
      <c r="D152" s="111"/>
      <c r="E152" s="111"/>
    </row>
    <row r="153" spans="2:8" ht="15.75">
      <c r="B153" s="98" t="s">
        <v>50</v>
      </c>
      <c r="C153" s="98"/>
      <c r="D153" s="98"/>
      <c r="E153" s="98"/>
      <c r="F153" s="98"/>
      <c r="G153" s="20"/>
      <c r="H153" s="20"/>
    </row>
    <row r="154" spans="4:8" ht="15.75">
      <c r="D154" s="89" t="s">
        <v>42</v>
      </c>
      <c r="E154" s="89"/>
      <c r="F154" s="89"/>
      <c r="H154" s="47">
        <f>H54/60</f>
        <v>16.666666666666668</v>
      </c>
    </row>
    <row r="155" spans="4:8" ht="15.75">
      <c r="D155" s="89" t="s">
        <v>43</v>
      </c>
      <c r="E155" s="89"/>
      <c r="F155" s="89"/>
      <c r="H155" s="47">
        <f>(H54*H55*H56)/60</f>
        <v>50</v>
      </c>
    </row>
    <row r="156" spans="2:7" ht="15.75">
      <c r="B156" s="89" t="s">
        <v>51</v>
      </c>
      <c r="C156" s="89"/>
      <c r="D156" s="89"/>
      <c r="E156" s="89"/>
      <c r="F156" s="89"/>
      <c r="G156" s="89"/>
    </row>
    <row r="157" spans="4:8" ht="15.75">
      <c r="D157" s="89" t="s">
        <v>42</v>
      </c>
      <c r="E157" s="89"/>
      <c r="F157" s="89"/>
      <c r="H157" s="47">
        <f>H58/60</f>
        <v>5.833333333333333</v>
      </c>
    </row>
    <row r="158" spans="4:8" ht="15.75">
      <c r="D158" s="89" t="s">
        <v>141</v>
      </c>
      <c r="E158" s="89"/>
      <c r="F158" s="90" t="s">
        <v>140</v>
      </c>
      <c r="G158" s="90"/>
      <c r="H158" s="47">
        <f>H58/30</f>
        <v>11.666666666666666</v>
      </c>
    </row>
    <row r="159" spans="4:8" ht="16.5" thickBot="1">
      <c r="D159" s="89" t="s">
        <v>49</v>
      </c>
      <c r="E159" s="89"/>
      <c r="H159" s="47">
        <f>(H58*H59)/60</f>
        <v>23.333333333333332</v>
      </c>
    </row>
    <row r="160" spans="1:8" ht="16.5" thickBot="1">
      <c r="A160" s="1" t="s">
        <v>159</v>
      </c>
      <c r="B160" s="1"/>
      <c r="C160" s="1"/>
      <c r="D160" s="1"/>
      <c r="E160" s="1"/>
      <c r="F160" s="1"/>
      <c r="G160" s="55"/>
      <c r="H160" s="48">
        <f>(1/6.28)*(I132*H134/H57)^0.5</f>
        <v>18.751084641885022</v>
      </c>
    </row>
    <row r="162" spans="1:9" ht="15.75">
      <c r="A162" s="95" t="s">
        <v>142</v>
      </c>
      <c r="B162" s="95"/>
      <c r="C162" s="95"/>
      <c r="D162" s="95"/>
      <c r="E162" s="95"/>
      <c r="F162" s="95"/>
      <c r="G162" s="95"/>
      <c r="H162" s="95"/>
      <c r="I162" s="95"/>
    </row>
    <row r="163" spans="1:9" ht="15.75">
      <c r="A163" s="95"/>
      <c r="B163" s="95"/>
      <c r="C163" s="95"/>
      <c r="D163" s="95"/>
      <c r="E163" s="95"/>
      <c r="F163" s="95"/>
      <c r="G163" s="95"/>
      <c r="H163" s="95"/>
      <c r="I163" s="95"/>
    </row>
    <row r="164" spans="1:9" ht="15.75">
      <c r="A164" s="95"/>
      <c r="B164" s="95"/>
      <c r="C164" s="95"/>
      <c r="D164" s="95"/>
      <c r="E164" s="95"/>
      <c r="F164" s="95"/>
      <c r="G164" s="95"/>
      <c r="H164" s="95"/>
      <c r="I164" s="95"/>
    </row>
    <row r="165" spans="1:9" ht="15.75">
      <c r="A165" s="95"/>
      <c r="B165" s="95"/>
      <c r="C165" s="95"/>
      <c r="D165" s="95"/>
      <c r="E165" s="95"/>
      <c r="F165" s="95"/>
      <c r="G165" s="95"/>
      <c r="H165" s="95"/>
      <c r="I165" s="95"/>
    </row>
    <row r="166" spans="1:9" ht="21.75" customHeight="1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s="41" customFormat="1" ht="22.5" customHeight="1">
      <c r="A167" s="110" t="s">
        <v>173</v>
      </c>
      <c r="B167" s="88"/>
      <c r="C167" s="88"/>
      <c r="D167" s="88"/>
      <c r="E167" s="88"/>
      <c r="F167" s="88"/>
      <c r="G167" s="88"/>
      <c r="H167" s="88"/>
      <c r="I167" s="88"/>
    </row>
    <row r="168" spans="1:9" ht="15.75" customHeight="1">
      <c r="A168" s="14" t="s">
        <v>24</v>
      </c>
      <c r="B168" s="5">
        <v>63</v>
      </c>
      <c r="C168" s="5">
        <v>125</v>
      </c>
      <c r="D168" s="5">
        <v>250</v>
      </c>
      <c r="E168" s="5">
        <v>500</v>
      </c>
      <c r="F168" s="5">
        <v>1000</v>
      </c>
      <c r="G168" s="5">
        <v>2000</v>
      </c>
      <c r="H168" s="5">
        <v>4000</v>
      </c>
      <c r="I168" s="5">
        <v>8000</v>
      </c>
    </row>
    <row r="169" spans="1:9" ht="15.75">
      <c r="A169" s="12" t="str">
        <f aca="true" t="shared" si="5" ref="A169:I169">A88</f>
        <v>Nа, дБ</v>
      </c>
      <c r="B169" s="10">
        <f t="shared" si="5"/>
        <v>78</v>
      </c>
      <c r="C169" s="10">
        <f t="shared" si="5"/>
        <v>80</v>
      </c>
      <c r="D169" s="10">
        <f t="shared" si="5"/>
        <v>82</v>
      </c>
      <c r="E169" s="10">
        <f t="shared" si="5"/>
        <v>87</v>
      </c>
      <c r="F169" s="10">
        <f t="shared" si="5"/>
        <v>94</v>
      </c>
      <c r="G169" s="10">
        <f t="shared" si="5"/>
        <v>98</v>
      </c>
      <c r="H169" s="10">
        <f t="shared" si="5"/>
        <v>96</v>
      </c>
      <c r="I169" s="10">
        <f t="shared" si="5"/>
        <v>94</v>
      </c>
    </row>
    <row r="170" spans="1:9" ht="15.75">
      <c r="A170" s="31" t="str">
        <f>A100</f>
        <v>[N], дБ</v>
      </c>
      <c r="B170" s="10">
        <v>68</v>
      </c>
      <c r="C170" s="10">
        <v>69</v>
      </c>
      <c r="D170" s="10">
        <v>70</v>
      </c>
      <c r="E170" s="10">
        <v>73</v>
      </c>
      <c r="F170" s="10">
        <v>77</v>
      </c>
      <c r="G170" s="10">
        <v>84</v>
      </c>
      <c r="H170" s="10">
        <v>90</v>
      </c>
      <c r="I170" s="10">
        <v>96</v>
      </c>
    </row>
    <row r="171" spans="1:9" ht="15.75">
      <c r="A171" s="81" t="s">
        <v>28</v>
      </c>
      <c r="B171" s="82">
        <v>18</v>
      </c>
      <c r="C171" s="82">
        <v>15</v>
      </c>
      <c r="D171" s="82">
        <v>12</v>
      </c>
      <c r="E171" s="82">
        <v>17</v>
      </c>
      <c r="F171" s="82">
        <v>20</v>
      </c>
      <c r="G171" s="82">
        <v>23</v>
      </c>
      <c r="H171" s="82">
        <v>24</v>
      </c>
      <c r="I171" s="82">
        <v>25</v>
      </c>
    </row>
    <row r="172" spans="1:9" ht="16.5">
      <c r="A172" s="32" t="s">
        <v>55</v>
      </c>
      <c r="B172" s="8">
        <f aca="true" t="shared" si="6" ref="B172:I172">B169-B171</f>
        <v>60</v>
      </c>
      <c r="C172" s="6">
        <f t="shared" si="6"/>
        <v>65</v>
      </c>
      <c r="D172" s="6">
        <f t="shared" si="6"/>
        <v>70</v>
      </c>
      <c r="E172" s="6">
        <f t="shared" si="6"/>
        <v>70</v>
      </c>
      <c r="F172" s="6">
        <f t="shared" si="6"/>
        <v>74</v>
      </c>
      <c r="G172" s="6">
        <f t="shared" si="6"/>
        <v>75</v>
      </c>
      <c r="H172" s="6">
        <f t="shared" si="6"/>
        <v>72</v>
      </c>
      <c r="I172" s="6">
        <f t="shared" si="6"/>
        <v>69</v>
      </c>
    </row>
    <row r="173" spans="1:8" ht="16.5">
      <c r="A173" s="34" t="s">
        <v>64</v>
      </c>
      <c r="B173" s="54" t="s">
        <v>65</v>
      </c>
      <c r="C173" s="54"/>
      <c r="D173" s="54"/>
      <c r="E173" s="54"/>
      <c r="F173" s="54"/>
      <c r="G173" s="54"/>
      <c r="H173" s="54"/>
    </row>
    <row r="174" spans="1:9" ht="15.75">
      <c r="A174" s="95" t="s">
        <v>186</v>
      </c>
      <c r="B174" s="95"/>
      <c r="C174" s="95"/>
      <c r="D174" s="95"/>
      <c r="E174" s="95"/>
      <c r="F174" s="95"/>
      <c r="G174" s="95"/>
      <c r="H174" s="95"/>
      <c r="I174" s="95"/>
    </row>
    <row r="175" spans="1:9" ht="15.75">
      <c r="A175" s="95"/>
      <c r="B175" s="95"/>
      <c r="C175" s="95"/>
      <c r="D175" s="95"/>
      <c r="E175" s="95"/>
      <c r="F175" s="95"/>
      <c r="G175" s="95"/>
      <c r="H175" s="95"/>
      <c r="I175" s="95"/>
    </row>
    <row r="176" spans="1:9" ht="15.75">
      <c r="A176" s="95"/>
      <c r="B176" s="95"/>
      <c r="C176" s="95"/>
      <c r="D176" s="95"/>
      <c r="E176" s="95"/>
      <c r="F176" s="95"/>
      <c r="G176" s="95"/>
      <c r="H176" s="95"/>
      <c r="I176" s="95"/>
    </row>
    <row r="177" spans="1:9" ht="15.75">
      <c r="A177" s="95"/>
      <c r="B177" s="95"/>
      <c r="C177" s="95"/>
      <c r="D177" s="95"/>
      <c r="E177" s="95"/>
      <c r="F177" s="95"/>
      <c r="G177" s="95"/>
      <c r="H177" s="95"/>
      <c r="I177" s="95"/>
    </row>
    <row r="178" spans="1:9" ht="15.75" customHeight="1">
      <c r="A178" s="99" t="s">
        <v>133</v>
      </c>
      <c r="B178" s="99"/>
      <c r="C178" s="65"/>
      <c r="D178" s="66"/>
      <c r="E178" s="67" t="s">
        <v>160</v>
      </c>
      <c r="F178" s="68"/>
      <c r="G178" s="68"/>
      <c r="H178" s="68"/>
      <c r="I178" s="69"/>
    </row>
    <row r="179" spans="1:9" ht="15.75" customHeight="1">
      <c r="A179" s="97" t="s">
        <v>134</v>
      </c>
      <c r="B179" s="97"/>
      <c r="C179" s="97"/>
      <c r="D179" s="97"/>
      <c r="E179" s="70" t="s">
        <v>162</v>
      </c>
      <c r="F179" s="71"/>
      <c r="G179" s="71"/>
      <c r="H179" s="71"/>
      <c r="I179" s="72"/>
    </row>
    <row r="180" spans="1:9" ht="15.75">
      <c r="A180" s="97"/>
      <c r="B180" s="97"/>
      <c r="C180" s="97"/>
      <c r="D180" s="97"/>
      <c r="E180" s="70" t="s">
        <v>179</v>
      </c>
      <c r="F180" s="71"/>
      <c r="G180" s="71"/>
      <c r="H180" s="71"/>
      <c r="I180" s="72"/>
    </row>
    <row r="181" spans="1:9" ht="15.75">
      <c r="A181" s="97"/>
      <c r="B181" s="97"/>
      <c r="C181" s="97"/>
      <c r="D181" s="97"/>
      <c r="E181" s="73" t="s">
        <v>180</v>
      </c>
      <c r="F181" s="74"/>
      <c r="G181" s="74"/>
      <c r="H181" s="74"/>
      <c r="I181" s="75"/>
    </row>
  </sheetData>
  <mergeCells count="58">
    <mergeCell ref="A51:D51"/>
    <mergeCell ref="A62:I62"/>
    <mergeCell ref="A7:D7"/>
    <mergeCell ref="A47:H47"/>
    <mergeCell ref="A46:J46"/>
    <mergeCell ref="C17:I17"/>
    <mergeCell ref="A1:I1"/>
    <mergeCell ref="A142:I144"/>
    <mergeCell ref="A116:I116"/>
    <mergeCell ref="A93:I97"/>
    <mergeCell ref="A2:I2"/>
    <mergeCell ref="A8:I8"/>
    <mergeCell ref="C12:F12"/>
    <mergeCell ref="C19:I19"/>
    <mergeCell ref="C20:H20"/>
    <mergeCell ref="C26:I26"/>
    <mergeCell ref="A27:I27"/>
    <mergeCell ref="B32:C32"/>
    <mergeCell ref="C13:F13"/>
    <mergeCell ref="C14:E14"/>
    <mergeCell ref="C15:I15"/>
    <mergeCell ref="C16:I16"/>
    <mergeCell ref="A81:I81"/>
    <mergeCell ref="A63:H63"/>
    <mergeCell ref="A92:H92"/>
    <mergeCell ref="A179:D181"/>
    <mergeCell ref="D159:E159"/>
    <mergeCell ref="B153:F153"/>
    <mergeCell ref="D154:F154"/>
    <mergeCell ref="A162:I166"/>
    <mergeCell ref="A174:I177"/>
    <mergeCell ref="A178:B178"/>
    <mergeCell ref="D155:F155"/>
    <mergeCell ref="B156:G156"/>
    <mergeCell ref="F149:G149"/>
    <mergeCell ref="A104:I113"/>
    <mergeCell ref="A139:H139"/>
    <mergeCell ref="H149:I149"/>
    <mergeCell ref="A4:I4"/>
    <mergeCell ref="A5:I5"/>
    <mergeCell ref="C43:I43"/>
    <mergeCell ref="C24:I24"/>
    <mergeCell ref="C23:I23"/>
    <mergeCell ref="C22:I22"/>
    <mergeCell ref="C25:H25"/>
    <mergeCell ref="C18:D18"/>
    <mergeCell ref="C41:G41"/>
    <mergeCell ref="C42:E42"/>
    <mergeCell ref="A9:I9"/>
    <mergeCell ref="A35:I35"/>
    <mergeCell ref="A38:I38"/>
    <mergeCell ref="A167:I167"/>
    <mergeCell ref="D157:F157"/>
    <mergeCell ref="D158:E158"/>
    <mergeCell ref="F158:G158"/>
    <mergeCell ref="C44:H44"/>
    <mergeCell ref="B149:C149"/>
    <mergeCell ref="D149:E149"/>
  </mergeCells>
  <printOptions/>
  <pageMargins left="0.984251968503937" right="0.3937007874015748" top="0.3937007874015748" bottom="1.3779527559055118" header="0" footer="0"/>
  <pageSetup fitToHeight="10" fitToWidth="1" horizontalDpi="120" verticalDpi="120" orientation="portrait" paperSize="9" r:id="rId12"/>
  <rowBreaks count="3" manualBreakCount="3">
    <brk id="45" max="255" man="1"/>
    <brk id="101" max="255" man="1"/>
    <brk id="146" max="255" man="1"/>
  </rowBreaks>
  <drawing r:id="rId11"/>
  <legacyDrawing r:id="rId10"/>
  <oleObjects>
    <oleObject progId="Equation.3" shapeId="26742" r:id="rId1"/>
    <oleObject progId="Equation.3" shapeId="143607" r:id="rId2"/>
    <oleObject progId="Equation.3" shapeId="338091" r:id="rId3"/>
    <oleObject progId="Equation.3" shapeId="348371" r:id="rId4"/>
    <oleObject progId="Equation.3" shapeId="367995" r:id="rId5"/>
    <oleObject progId="Equation.3" shapeId="377491" r:id="rId6"/>
    <oleObject progId="Equation.3" shapeId="383864" r:id="rId7"/>
    <oleObject progId="Equation.3" shapeId="123957" r:id="rId8"/>
    <oleObject progId="Equation.3" shapeId="153504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Gomzikov</dc:creator>
  <cp:keywords/>
  <dc:description/>
  <cp:lastModifiedBy>Жданов Дмитрий Андреевич</cp:lastModifiedBy>
  <cp:lastPrinted>2002-05-06T13:22:25Z</cp:lastPrinted>
  <dcterms:created xsi:type="dcterms:W3CDTF">2001-04-06T15:31:28Z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