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0в (1)" sheetId="1" r:id="rId1"/>
    <sheet name="0в (2)" sheetId="2" r:id="rId2"/>
    <sheet name="0в (3)" sheetId="3" r:id="rId3"/>
    <sheet name="1в (1)" sheetId="4" r:id="rId4"/>
    <sheet name="1в (2)" sheetId="5" r:id="rId5"/>
    <sheet name="1в (3)" sheetId="6" r:id="rId6"/>
    <sheet name="2в (1)" sheetId="7" r:id="rId7"/>
    <sheet name="2в (2)" sheetId="8" r:id="rId8"/>
    <sheet name="2в (3)" sheetId="9" r:id="rId9"/>
    <sheet name="3в (1)" sheetId="10" r:id="rId10"/>
    <sheet name="3в (2)" sheetId="11" r:id="rId11"/>
    <sheet name="3в (3)" sheetId="12" r:id="rId12"/>
    <sheet name="4в (1)" sheetId="13" r:id="rId13"/>
    <sheet name="4в (2)" sheetId="14" r:id="rId14"/>
    <sheet name="4в (3)" sheetId="15" r:id="rId15"/>
    <sheet name="5в (1)" sheetId="16" r:id="rId16"/>
    <sheet name="5в (2)" sheetId="17" r:id="rId17"/>
    <sheet name="5в (3)" sheetId="18" r:id="rId18"/>
    <sheet name="6в (1)" sheetId="19" r:id="rId19"/>
    <sheet name="6в (2)" sheetId="20" r:id="rId20"/>
    <sheet name="6в (3)" sheetId="21" r:id="rId21"/>
    <sheet name="7в (1)" sheetId="22" r:id="rId22"/>
    <sheet name="7в (2)" sheetId="23" r:id="rId23"/>
    <sheet name="7в (3)" sheetId="24" r:id="rId24"/>
  </sheets>
  <definedNames/>
  <calcPr fullCalcOnLoad="1"/>
</workbook>
</file>

<file path=xl/sharedStrings.xml><?xml version="1.0" encoding="utf-8"?>
<sst xmlns="http://schemas.openxmlformats.org/spreadsheetml/2006/main" count="2406" uniqueCount="254">
  <si>
    <t>на монтаж "ДОК"</t>
  </si>
  <si>
    <t>Основание : чертежи</t>
  </si>
  <si>
    <t>Составлен в ценах 1984 г.</t>
  </si>
  <si>
    <t>Сметная стоимость</t>
  </si>
  <si>
    <t>Сметная зар/плата</t>
  </si>
  <si>
    <t>№</t>
  </si>
  <si>
    <t>п/п</t>
  </si>
  <si>
    <t>Шифр и</t>
  </si>
  <si>
    <t>норматива</t>
  </si>
  <si>
    <t>Наименование работ и затрат,</t>
  </si>
  <si>
    <t>Коли-</t>
  </si>
  <si>
    <t>чество</t>
  </si>
  <si>
    <t>Общая стоимость,руб.</t>
  </si>
  <si>
    <t>Затраты труда рабочих</t>
  </si>
  <si>
    <t>(чел-ч),не занятых об-</t>
  </si>
  <si>
    <t>служив.машин</t>
  </si>
  <si>
    <t>обслуживающ.машины</t>
  </si>
  <si>
    <t>на един.</t>
  </si>
  <si>
    <t>всего</t>
  </si>
  <si>
    <t>Всего</t>
  </si>
  <si>
    <t>Экспл.</t>
  </si>
  <si>
    <t>машин</t>
  </si>
  <si>
    <t>в т.ч.</t>
  </si>
  <si>
    <t>зарплаты</t>
  </si>
  <si>
    <t xml:space="preserve">Основной </t>
  </si>
  <si>
    <t>Основной</t>
  </si>
  <si>
    <t xml:space="preserve">в т.ч. </t>
  </si>
  <si>
    <t>Стоим.  единицы,руб</t>
  </si>
  <si>
    <t>ВЕДОМОСТЬ   ПОДСЧЕТА</t>
  </si>
  <si>
    <t>объемов работ по монтажу производственного корпуса "ДОК"</t>
  </si>
  <si>
    <t>№п/п</t>
  </si>
  <si>
    <t>Наименование элемента</t>
  </si>
  <si>
    <t>Марка</t>
  </si>
  <si>
    <t>элемента</t>
  </si>
  <si>
    <t>Количество</t>
  </si>
  <si>
    <t>шт</t>
  </si>
  <si>
    <t>элемента,т.</t>
  </si>
  <si>
    <t>элемента,м2</t>
  </si>
  <si>
    <t>Калькуляция затрат на монтаж производственного корпуса "ДОК"</t>
  </si>
  <si>
    <t>Наименование работ</t>
  </si>
  <si>
    <t>Единица</t>
  </si>
  <si>
    <t>изм.</t>
  </si>
  <si>
    <t>Объем</t>
  </si>
  <si>
    <t>работ</t>
  </si>
  <si>
    <t>ЕНиР</t>
  </si>
  <si>
    <t>Норма вре-</t>
  </si>
  <si>
    <t>маш.час</t>
  </si>
  <si>
    <t xml:space="preserve">Трудоемкость </t>
  </si>
  <si>
    <t>(затраты труда</t>
  </si>
  <si>
    <t>на весь объем)</t>
  </si>
  <si>
    <t>чел.час</t>
  </si>
  <si>
    <t>чел.дн</t>
  </si>
  <si>
    <t>маш.дн</t>
  </si>
  <si>
    <t>Состав звена</t>
  </si>
  <si>
    <t>профес-</t>
  </si>
  <si>
    <t>сия</t>
  </si>
  <si>
    <t>разряд</t>
  </si>
  <si>
    <t>кол-во</t>
  </si>
  <si>
    <t>Расценка</t>
  </si>
  <si>
    <t>на еди-</t>
  </si>
  <si>
    <t>ницу</t>
  </si>
  <si>
    <t>Заработ-</t>
  </si>
  <si>
    <t>ная пла-</t>
  </si>
  <si>
    <t>та</t>
  </si>
  <si>
    <t xml:space="preserve">мени </t>
  </si>
  <si>
    <t>чел/час</t>
  </si>
  <si>
    <t>Фундаменты</t>
  </si>
  <si>
    <t>Монтаж фундаментов стаканного</t>
  </si>
  <si>
    <t>Монтаж фундаментных балок</t>
  </si>
  <si>
    <t>Каркас</t>
  </si>
  <si>
    <t>Стены</t>
  </si>
  <si>
    <t>Установка панелей наружных стен</t>
  </si>
  <si>
    <t>Укладка плит покрытий</t>
  </si>
  <si>
    <t>Заполнение оконных проемов</t>
  </si>
  <si>
    <t>Заполнение ворот</t>
  </si>
  <si>
    <t>одного</t>
  </si>
  <si>
    <t xml:space="preserve">Масса </t>
  </si>
  <si>
    <t xml:space="preserve">Площадь </t>
  </si>
  <si>
    <t>Укладка фундаментов под колонны</t>
  </si>
  <si>
    <t xml:space="preserve">при глубине котлована до 4м и </t>
  </si>
  <si>
    <t>СЗСЦ п.893</t>
  </si>
  <si>
    <t>Стоимость фундаментов</t>
  </si>
  <si>
    <t>м3</t>
  </si>
  <si>
    <t>Стоимость арматуры</t>
  </si>
  <si>
    <t>Укладка балок фундаментных</t>
  </si>
  <si>
    <t>Стоимость балок</t>
  </si>
  <si>
    <t>Итого</t>
  </si>
  <si>
    <t>Е7-50</t>
  </si>
  <si>
    <t xml:space="preserve">Установка колонн прямоугольного </t>
  </si>
  <si>
    <t xml:space="preserve">сечения в стаканы фундаментов </t>
  </si>
  <si>
    <t>сооружений при массе до 6т</t>
  </si>
  <si>
    <t>Стоимость колонн</t>
  </si>
  <si>
    <t>Стоимость балки</t>
  </si>
  <si>
    <t>Е7-249</t>
  </si>
  <si>
    <t xml:space="preserve">длиной до 7м, площадью более </t>
  </si>
  <si>
    <t>10м2 при высоте зданий до 25м.</t>
  </si>
  <si>
    <t>Стоимость стеновых панелей</t>
  </si>
  <si>
    <t>м2</t>
  </si>
  <si>
    <t>Устройство герметизации горизон-</t>
  </si>
  <si>
    <t xml:space="preserve">тальных и вертикальных стыков </t>
  </si>
  <si>
    <t>стеновых панелей</t>
  </si>
  <si>
    <t>100м</t>
  </si>
  <si>
    <t>шва</t>
  </si>
  <si>
    <t>Покрытие</t>
  </si>
  <si>
    <t>Укладка плит покрытий длиной до</t>
  </si>
  <si>
    <t>подстропильных и стропильных</t>
  </si>
  <si>
    <t>Стоимость плит покрытий</t>
  </si>
  <si>
    <t>Проемы</t>
  </si>
  <si>
    <t>Е10-84</t>
  </si>
  <si>
    <t>Установка оконных блоков</t>
  </si>
  <si>
    <t>тн</t>
  </si>
  <si>
    <t xml:space="preserve">номер </t>
  </si>
  <si>
    <t>позиции,</t>
  </si>
  <si>
    <t>Ед.</t>
  </si>
  <si>
    <t>имер.</t>
  </si>
  <si>
    <t xml:space="preserve">м2 </t>
  </si>
  <si>
    <t>проема</t>
  </si>
  <si>
    <t>зданий до 25м</t>
  </si>
  <si>
    <t>1БФ6-1</t>
  </si>
  <si>
    <t>Монтаж коллон             средних</t>
  </si>
  <si>
    <t xml:space="preserve">                                    крайних</t>
  </si>
  <si>
    <t>5К84-1</t>
  </si>
  <si>
    <t>1К84-1</t>
  </si>
  <si>
    <t>Монтаж стропильных  балок</t>
  </si>
  <si>
    <t>3БДР18-5АIIIв</t>
  </si>
  <si>
    <t>ПС60.9.2.0-2.л</t>
  </si>
  <si>
    <t>ПС60.12.2.0-2.л</t>
  </si>
  <si>
    <t>ПС60.18.2.0-2.л</t>
  </si>
  <si>
    <t>ПГ-6АтVI т</t>
  </si>
  <si>
    <t>ПВД 12-30.1</t>
  </si>
  <si>
    <t>длиной до 6м</t>
  </si>
  <si>
    <t>сооружений при массе до 8т</t>
  </si>
  <si>
    <t>Е7-51</t>
  </si>
  <si>
    <t>Е7-150</t>
  </si>
  <si>
    <t>Установка стропильных балок и</t>
  </si>
  <si>
    <t>ферм покрытий пролетом до18м,</t>
  </si>
  <si>
    <t>массой до15т при длине плит по-</t>
  </si>
  <si>
    <t>крытий до6м и высоте до25м</t>
  </si>
  <si>
    <t>Е7-247</t>
  </si>
  <si>
    <t xml:space="preserve">длиной до 7м, площадью до 10м2 </t>
  </si>
  <si>
    <t xml:space="preserve"> при высоте зданий до 25м.</t>
  </si>
  <si>
    <t>Е7-184</t>
  </si>
  <si>
    <t>6м, площадью до 20м2, при массе</t>
  </si>
  <si>
    <t xml:space="preserve">конструкций до 15т и высоте </t>
  </si>
  <si>
    <t>Установка фундаментов под</t>
  </si>
  <si>
    <t>Установка колонн в стаканы</t>
  </si>
  <si>
    <t>Е4-1-4</t>
  </si>
  <si>
    <t>средних</t>
  </si>
  <si>
    <t>фундаментов                  крайних</t>
  </si>
  <si>
    <t>монтажн</t>
  </si>
  <si>
    <t>машин.</t>
  </si>
  <si>
    <t>Установка фундаментных балок</t>
  </si>
  <si>
    <t>Е4-1-6</t>
  </si>
  <si>
    <t>типа                                 крайних</t>
  </si>
  <si>
    <t xml:space="preserve">                                      средних</t>
  </si>
  <si>
    <t>ПК-6</t>
  </si>
  <si>
    <t>ПК-10</t>
  </si>
  <si>
    <t>Вр 1</t>
  </si>
  <si>
    <t>массе конструкций более 3.5т</t>
  </si>
  <si>
    <t>Е7-7</t>
  </si>
  <si>
    <t>Монтаж подкрановых балок</t>
  </si>
  <si>
    <t>БК6-1АV-с</t>
  </si>
  <si>
    <t>Е7-100</t>
  </si>
  <si>
    <t>Укладка подкрановых балок массой</t>
  </si>
  <si>
    <t xml:space="preserve">до 5т при массе колонн до 10т и </t>
  </si>
  <si>
    <t>высоте здания до15м</t>
  </si>
  <si>
    <t>Стоимость подкрановой балки</t>
  </si>
  <si>
    <t>Стоимость арматуры А-II</t>
  </si>
  <si>
    <t>Е4-1-1</t>
  </si>
  <si>
    <t xml:space="preserve">колонны                         крайних      </t>
  </si>
  <si>
    <t>Установка подкрановых балок</t>
  </si>
  <si>
    <t>Установка стропильной балки</t>
  </si>
  <si>
    <t>Установка панелей стен</t>
  </si>
  <si>
    <t>Е4-1-8</t>
  </si>
  <si>
    <t>Е4-1-7</t>
  </si>
  <si>
    <t xml:space="preserve">Заливка швов панелей стен  </t>
  </si>
  <si>
    <t>Е4-1-26</t>
  </si>
  <si>
    <t>Заливка швов плит покрытий</t>
  </si>
  <si>
    <t>С147-8</t>
  </si>
  <si>
    <t>100кг</t>
  </si>
  <si>
    <t>Е7-15</t>
  </si>
  <si>
    <t>СЗСЦ п.1063</t>
  </si>
  <si>
    <t>СЗСЦп826</t>
  </si>
  <si>
    <t>СЗСЦп394</t>
  </si>
  <si>
    <t>СЗСЦп341</t>
  </si>
  <si>
    <t>СЗСЦп549</t>
  </si>
  <si>
    <t>Е7-706</t>
  </si>
  <si>
    <t>СЗСЦп465</t>
  </si>
  <si>
    <t>Стоимость оконных блоков</t>
  </si>
  <si>
    <t>С122-144</t>
  </si>
  <si>
    <t>Е15-747</t>
  </si>
  <si>
    <t>Остекление деревянных перепле-</t>
  </si>
  <si>
    <t>тов промышленных зданий,</t>
  </si>
  <si>
    <t>оконным стеклом 3мм</t>
  </si>
  <si>
    <t>100м2</t>
  </si>
  <si>
    <t>Е9-49</t>
  </si>
  <si>
    <t>Монтаж каркасов ворот</t>
  </si>
  <si>
    <t>С121-1969</t>
  </si>
  <si>
    <t>Стоимость ворот</t>
  </si>
  <si>
    <t>ИТОГО ПО РАЗДЕЛАМ</t>
  </si>
  <si>
    <t>Накладные расходы</t>
  </si>
  <si>
    <t>Стоимость общестроительных работ</t>
  </si>
  <si>
    <t xml:space="preserve">Нормативная трудоемкость </t>
  </si>
  <si>
    <t>Сметная заработная плата</t>
  </si>
  <si>
    <t>Плановые накопления</t>
  </si>
  <si>
    <t>Переход к ценам 1991г.</t>
  </si>
  <si>
    <t xml:space="preserve">Всего  </t>
  </si>
  <si>
    <t>стоимость общестроительных работ</t>
  </si>
  <si>
    <t>Стоимость металломонтажных работ</t>
  </si>
  <si>
    <t>стоимость металломонтажных работ</t>
  </si>
  <si>
    <t>ВСЕГО, по смете</t>
  </si>
  <si>
    <t>тыс.руб</t>
  </si>
  <si>
    <t>Локальная смета № 1</t>
  </si>
  <si>
    <t>Е7-154</t>
  </si>
  <si>
    <t xml:space="preserve">Установка стропильных ферм </t>
  </si>
  <si>
    <t>пролетом до 24м и массой до 10т</t>
  </si>
  <si>
    <t>Стоимость фермы</t>
  </si>
  <si>
    <t>Е7-173</t>
  </si>
  <si>
    <t>ферм массой до 15т</t>
  </si>
  <si>
    <t xml:space="preserve">Установка подстропильных балок и </t>
  </si>
  <si>
    <t>Монтаж стропильных  ферм</t>
  </si>
  <si>
    <t>4ФБС24-8АIIIв</t>
  </si>
  <si>
    <t>Монтаж подстропильных ферм</t>
  </si>
  <si>
    <t>1ФПС12-2АIV</t>
  </si>
  <si>
    <t>БК12-2АV-с</t>
  </si>
  <si>
    <t>ПВД 18-30.1</t>
  </si>
  <si>
    <t>Установка фермы</t>
  </si>
  <si>
    <t>2К108-1</t>
  </si>
  <si>
    <t>на монтаж кирпичного завода</t>
  </si>
  <si>
    <t>объемов работ по монтажу производственного корпуса кирпичного завода</t>
  </si>
  <si>
    <t>Калькуляция затрат на монтаж производственного корпуса кирпичного завода</t>
  </si>
  <si>
    <t>на монтаж "ЗЖБИ"</t>
  </si>
  <si>
    <t>объемов работ по монтажу производственного корпуса "ЗЖБИ"</t>
  </si>
  <si>
    <t>Калькуляция затрат на монтаж производственного корпуса "ЗЖБИ"</t>
  </si>
  <si>
    <t>на монтаж завода минватных изделий</t>
  </si>
  <si>
    <t>объемов работ по монтажу производственного корпуса завода минватных изделий</t>
  </si>
  <si>
    <t>Калькуляция затрат на монтаж производственного корпуса завода минватных изделий</t>
  </si>
  <si>
    <t>на монтаж завода КПД</t>
  </si>
  <si>
    <t>Е7-104</t>
  </si>
  <si>
    <t>до 12т</t>
  </si>
  <si>
    <t>объемов работ по монтажу производственного корпуса завода КПД</t>
  </si>
  <si>
    <t>11К96-1</t>
  </si>
  <si>
    <t>2К108-2</t>
  </si>
  <si>
    <t>4ФБС18-8АIIIв</t>
  </si>
  <si>
    <t>Калькуляция затрат на монтаж производственного корпуса завода КПД</t>
  </si>
  <si>
    <t>на монтаж "УПТК"</t>
  </si>
  <si>
    <t>объемов работ по монтажу производственного корпуса "УПТК"</t>
  </si>
  <si>
    <t>Калькуляция затрат на монтаж производственного корпуса "УПТК"</t>
  </si>
  <si>
    <t>объемов работ по монтажу производственного корпуса "Завода керамических плиток"</t>
  </si>
  <si>
    <t>Калькуляция затрат на монтаж производственного корпуса "Завода керамических плиток"</t>
  </si>
  <si>
    <t>на монтаж "Завода керамических плиток"</t>
  </si>
  <si>
    <t>на монтаж УМС</t>
  </si>
  <si>
    <t>Калькуляция затрат на монтаж УМС</t>
  </si>
  <si>
    <t>объемов работ по монтажу УМС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</si>
</sst>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%"/>
    <numFmt numFmtId="168" formatCode="0.00000"/>
  </numFmts>
  <fonts count="4">
    <font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231</v>
      </c>
      <c r="D3" s="1"/>
    </row>
    <row r="4" spans="1:12" ht="12.75">
      <c r="A4" t="s">
        <v>1</v>
      </c>
      <c r="I4" t="s">
        <v>3</v>
      </c>
      <c r="K4" s="47">
        <v>672.558</v>
      </c>
      <c r="L4" t="s">
        <v>211</v>
      </c>
    </row>
    <row r="5" spans="9:12" ht="12.75">
      <c r="I5" t="s">
        <v>4</v>
      </c>
      <c r="K5" s="47">
        <v>14.564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  <c r="M7" s="6"/>
    </row>
    <row r="8" spans="1:13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  <c r="M8" s="6"/>
    </row>
    <row r="9" spans="2:13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  <c r="M9" s="6"/>
    </row>
    <row r="10" spans="2:13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  <c r="M10" s="6"/>
    </row>
    <row r="11" spans="1:13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  <c r="M11" s="6"/>
    </row>
    <row r="12" spans="1:13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  <c r="M12" s="6"/>
    </row>
    <row r="13" spans="1:13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6"/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v>71</v>
      </c>
      <c r="F15" s="32">
        <v>7.59</v>
      </c>
      <c r="G15" s="32">
        <v>5.85</v>
      </c>
      <c r="H15" s="33">
        <f>E15*F15</f>
        <v>538.89</v>
      </c>
      <c r="I15" s="33">
        <f>E15*F16</f>
        <v>123.54</v>
      </c>
      <c r="J15" s="34">
        <f>E15*G15</f>
        <v>415.34999999999997</v>
      </c>
      <c r="K15" s="32">
        <v>3.01</v>
      </c>
      <c r="L15" s="32">
        <f>K15*E15</f>
        <v>213.70999999999998</v>
      </c>
    </row>
    <row r="16" spans="3:12" ht="12.75">
      <c r="C16" t="s">
        <v>79</v>
      </c>
      <c r="F16">
        <v>1.74</v>
      </c>
      <c r="G16">
        <v>2.13</v>
      </c>
      <c r="J16" s="33">
        <f>E15*G16</f>
        <v>151.23</v>
      </c>
      <c r="K16">
        <v>2.75</v>
      </c>
      <c r="L16">
        <f>K16*E15</f>
        <v>195.25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f>2.21*71</f>
        <v>156.91</v>
      </c>
    </row>
    <row r="19" spans="2:8" ht="12.75">
      <c r="B19" t="s">
        <v>178</v>
      </c>
      <c r="C19" t="s">
        <v>83</v>
      </c>
      <c r="D19" s="3" t="s">
        <v>179</v>
      </c>
      <c r="E19" s="3">
        <f>89*71/100</f>
        <v>63.19</v>
      </c>
      <c r="F19">
        <v>24.5</v>
      </c>
      <c r="H19" s="33">
        <f>E19*F19</f>
        <v>1548.155</v>
      </c>
    </row>
    <row r="20" spans="2:12" ht="12.75">
      <c r="B20" t="s">
        <v>180</v>
      </c>
      <c r="C20" t="s">
        <v>84</v>
      </c>
      <c r="D20" s="3" t="s">
        <v>35</v>
      </c>
      <c r="E20" s="3">
        <v>56</v>
      </c>
      <c r="F20" s="32">
        <v>6.7</v>
      </c>
      <c r="G20" s="32">
        <v>2.68</v>
      </c>
      <c r="H20" s="33">
        <f>E20*F20</f>
        <v>375.2</v>
      </c>
      <c r="I20" s="33">
        <f>E20*F21</f>
        <v>151.76</v>
      </c>
      <c r="J20" s="34">
        <f>E20*G20</f>
        <v>150.08</v>
      </c>
      <c r="K20" s="32">
        <v>4.51</v>
      </c>
      <c r="L20" s="32">
        <f>K20*E20</f>
        <v>252.56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53.76</v>
      </c>
      <c r="K21">
        <v>1.24</v>
      </c>
      <c r="L21">
        <f>K21*E20</f>
        <v>69.44</v>
      </c>
    </row>
    <row r="22" spans="2:8" ht="12.75">
      <c r="B22" s="43" t="s">
        <v>181</v>
      </c>
      <c r="C22" t="s">
        <v>85</v>
      </c>
      <c r="D22" s="3" t="s">
        <v>82</v>
      </c>
      <c r="E22" s="3">
        <f>0.32*56</f>
        <v>17.92</v>
      </c>
      <c r="F22">
        <v>68.7</v>
      </c>
      <c r="H22" s="33">
        <f>E22*F22</f>
        <v>1231.1040000000003</v>
      </c>
    </row>
    <row r="23" spans="2:8" ht="12.75">
      <c r="B23" t="s">
        <v>178</v>
      </c>
      <c r="C23" t="s">
        <v>167</v>
      </c>
      <c r="D23" s="3" t="s">
        <v>179</v>
      </c>
      <c r="E23" s="3">
        <f>20*56/100</f>
        <v>11.2</v>
      </c>
      <c r="F23">
        <v>24.5</v>
      </c>
      <c r="H23" s="33">
        <f>E23*F23</f>
        <v>274.4</v>
      </c>
    </row>
    <row r="24" spans="3:12" ht="12.75">
      <c r="C24" t="s">
        <v>86</v>
      </c>
      <c r="D24" s="3"/>
      <c r="E24" s="3"/>
      <c r="H24" s="33">
        <f>SUM(H15:H23)</f>
        <v>3967.7490000000003</v>
      </c>
      <c r="I24" s="33">
        <f>SUM(I15:I23)</f>
        <v>275.3</v>
      </c>
      <c r="J24" s="34">
        <f>J15+J20</f>
        <v>565.43</v>
      </c>
      <c r="L24" s="32">
        <f>L15+L20</f>
        <v>466.27</v>
      </c>
    </row>
    <row r="25" spans="4:12" ht="12.75">
      <c r="D25" s="3"/>
      <c r="E25" s="3"/>
      <c r="H25" s="33"/>
      <c r="I25" s="33"/>
      <c r="J25" s="33">
        <f>J16+J21</f>
        <v>204.98999999999998</v>
      </c>
      <c r="L25">
        <f>L16+L21</f>
        <v>264.69</v>
      </c>
    </row>
    <row r="26" spans="3:5" ht="12.75">
      <c r="C26" s="3" t="s">
        <v>69</v>
      </c>
      <c r="D26" s="3"/>
      <c r="E26" s="3"/>
    </row>
    <row r="27" spans="2:5" ht="12.75">
      <c r="B27" t="s">
        <v>87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v>15</v>
      </c>
      <c r="F28" s="32">
        <v>20.24</v>
      </c>
      <c r="G28" s="32">
        <v>8.19</v>
      </c>
      <c r="H28" s="33">
        <f>E28*F28</f>
        <v>303.59999999999997</v>
      </c>
      <c r="I28" s="33">
        <f>E28*F29</f>
        <v>87.14999999999999</v>
      </c>
      <c r="J28" s="34">
        <f>E28*G28</f>
        <v>122.85</v>
      </c>
      <c r="K28" s="32">
        <v>9.69</v>
      </c>
      <c r="L28" s="36">
        <f>K28*E28</f>
        <v>145.35</v>
      </c>
    </row>
    <row r="29" spans="3:12" ht="12.75">
      <c r="C29" t="s">
        <v>90</v>
      </c>
      <c r="D29" s="3" t="s">
        <v>35</v>
      </c>
      <c r="E29" s="3"/>
      <c r="F29">
        <v>5.81</v>
      </c>
      <c r="G29">
        <v>2.95</v>
      </c>
      <c r="J29" s="33">
        <f>E28*G29</f>
        <v>44.25</v>
      </c>
      <c r="K29" s="44">
        <v>3.81</v>
      </c>
      <c r="L29" s="35">
        <f>K29*E28</f>
        <v>57.15</v>
      </c>
    </row>
    <row r="30" spans="2:5" ht="12.75">
      <c r="B30" t="s">
        <v>132</v>
      </c>
      <c r="C30" t="s">
        <v>88</v>
      </c>
      <c r="D30" s="3"/>
      <c r="E30" s="3"/>
    </row>
    <row r="31" spans="3:12" ht="12.75">
      <c r="C31" t="s">
        <v>89</v>
      </c>
      <c r="D31" s="3"/>
      <c r="E31" s="3">
        <v>56</v>
      </c>
      <c r="F31" s="32">
        <v>23.06</v>
      </c>
      <c r="G31" s="32">
        <v>9.48</v>
      </c>
      <c r="H31" s="33">
        <f>E31*F31</f>
        <v>1291.36</v>
      </c>
      <c r="I31" s="33">
        <f>E31*F32</f>
        <v>385.28</v>
      </c>
      <c r="J31" s="34">
        <f>E31*G31</f>
        <v>530.88</v>
      </c>
      <c r="K31" s="32">
        <v>11.5</v>
      </c>
      <c r="L31" s="36">
        <f>K31*E31</f>
        <v>644</v>
      </c>
    </row>
    <row r="32" spans="3:12" ht="12.75">
      <c r="C32" t="s">
        <v>131</v>
      </c>
      <c r="D32" s="3" t="s">
        <v>35</v>
      </c>
      <c r="E32" s="3"/>
      <c r="F32">
        <v>6.88</v>
      </c>
      <c r="G32">
        <v>3.4</v>
      </c>
      <c r="J32" s="33">
        <f>E31*G32</f>
        <v>190.4</v>
      </c>
      <c r="K32">
        <v>4.39</v>
      </c>
      <c r="L32" s="35">
        <f>K32*E31</f>
        <v>245.83999999999997</v>
      </c>
    </row>
    <row r="33" spans="2:9" ht="12.75">
      <c r="B33" t="s">
        <v>182</v>
      </c>
      <c r="C33" t="s">
        <v>91</v>
      </c>
      <c r="D33" s="3" t="s">
        <v>82</v>
      </c>
      <c r="E33" s="3">
        <f>2*15+3*56</f>
        <v>198</v>
      </c>
      <c r="F33">
        <v>75.8</v>
      </c>
      <c r="H33" s="33">
        <f>E33*F33</f>
        <v>15008.4</v>
      </c>
      <c r="I33" s="35"/>
    </row>
    <row r="34" spans="2:8" ht="12.75">
      <c r="B34" t="s">
        <v>178</v>
      </c>
      <c r="C34" t="s">
        <v>83</v>
      </c>
      <c r="D34" s="3" t="s">
        <v>179</v>
      </c>
      <c r="E34" s="38">
        <f>(56*226.1+15*117.2)/100</f>
        <v>144.196</v>
      </c>
      <c r="F34">
        <v>24.5</v>
      </c>
      <c r="H34" s="33">
        <f>E34*F34</f>
        <v>3532.802</v>
      </c>
    </row>
    <row r="35" spans="2:12" ht="12.75">
      <c r="B35" t="s">
        <v>213</v>
      </c>
      <c r="C35" t="s">
        <v>214</v>
      </c>
      <c r="D35" s="3" t="s">
        <v>35</v>
      </c>
      <c r="E35" s="3">
        <v>28</v>
      </c>
      <c r="F35" s="32">
        <v>25.3</v>
      </c>
      <c r="G35" s="32">
        <v>15.8</v>
      </c>
      <c r="H35" s="33">
        <f>E35*F35</f>
        <v>708.4</v>
      </c>
      <c r="I35" s="33">
        <f>E35*F36</f>
        <v>252</v>
      </c>
      <c r="J35" s="34">
        <f>E35*G35</f>
        <v>442.40000000000003</v>
      </c>
      <c r="K35" s="32">
        <v>14</v>
      </c>
      <c r="L35" s="36">
        <f>K35*E35</f>
        <v>392</v>
      </c>
    </row>
    <row r="36" spans="3:12" ht="12.75">
      <c r="C36" t="s">
        <v>215</v>
      </c>
      <c r="E36" s="3"/>
      <c r="F36">
        <v>9</v>
      </c>
      <c r="G36">
        <v>5.81</v>
      </c>
      <c r="J36" s="33">
        <f>E35*G36</f>
        <v>162.67999999999998</v>
      </c>
      <c r="K36" s="35">
        <f>5.81*1.29</f>
        <v>7.4948999999999995</v>
      </c>
      <c r="L36" s="35">
        <f>K36*E35</f>
        <v>209.85719999999998</v>
      </c>
    </row>
    <row r="37" spans="2:8" ht="12.75">
      <c r="B37" t="s">
        <v>183</v>
      </c>
      <c r="C37" t="s">
        <v>216</v>
      </c>
      <c r="D37" s="3" t="s">
        <v>35</v>
      </c>
      <c r="E37" s="3">
        <v>28</v>
      </c>
      <c r="F37">
        <v>340</v>
      </c>
      <c r="H37" s="33">
        <f>E37*F37</f>
        <v>9520</v>
      </c>
    </row>
    <row r="38" spans="2:12" ht="12.75">
      <c r="B38" t="s">
        <v>217</v>
      </c>
      <c r="C38" t="s">
        <v>219</v>
      </c>
      <c r="D38" s="3" t="s">
        <v>35</v>
      </c>
      <c r="E38" s="3">
        <v>18</v>
      </c>
      <c r="F38" s="32">
        <v>14.9</v>
      </c>
      <c r="G38" s="32">
        <v>9.66</v>
      </c>
      <c r="H38" s="33">
        <f>E38*F38</f>
        <v>268.2</v>
      </c>
      <c r="I38" s="33">
        <f>E38*F39</f>
        <v>92.34</v>
      </c>
      <c r="J38" s="34">
        <f>E38*G38</f>
        <v>173.88</v>
      </c>
      <c r="K38" s="32">
        <v>8</v>
      </c>
      <c r="L38" s="36">
        <f>K38*E38</f>
        <v>144</v>
      </c>
    </row>
    <row r="39" spans="3:12" ht="12.75">
      <c r="C39" t="s">
        <v>218</v>
      </c>
      <c r="E39" s="3"/>
      <c r="F39">
        <v>5.13</v>
      </c>
      <c r="G39">
        <v>3.48</v>
      </c>
      <c r="J39" s="33">
        <f>E38*G39</f>
        <v>62.64</v>
      </c>
      <c r="K39" s="35">
        <f>3.48*1.29</f>
        <v>4.4892</v>
      </c>
      <c r="L39" s="35">
        <f>K39*E38</f>
        <v>80.8056</v>
      </c>
    </row>
    <row r="40" spans="2:8" ht="12.75">
      <c r="B40" t="s">
        <v>183</v>
      </c>
      <c r="C40" t="s">
        <v>216</v>
      </c>
      <c r="D40" s="3" t="s">
        <v>35</v>
      </c>
      <c r="E40" s="3">
        <v>18</v>
      </c>
      <c r="F40">
        <v>340</v>
      </c>
      <c r="H40" s="33">
        <f>E40*F40</f>
        <v>6120</v>
      </c>
    </row>
    <row r="41" spans="2:5" ht="12.75">
      <c r="B41" t="s">
        <v>162</v>
      </c>
      <c r="C41" t="s">
        <v>163</v>
      </c>
      <c r="D41" s="3"/>
      <c r="E41" s="3"/>
    </row>
    <row r="42" spans="3:12" ht="12.75">
      <c r="C42" t="s">
        <v>164</v>
      </c>
      <c r="D42" s="3" t="s">
        <v>35</v>
      </c>
      <c r="E42" s="3">
        <v>60</v>
      </c>
      <c r="F42" s="32">
        <v>21.5</v>
      </c>
      <c r="G42" s="32">
        <v>8.56</v>
      </c>
      <c r="H42" s="33">
        <f>E42*F42</f>
        <v>1290</v>
      </c>
      <c r="I42" s="33">
        <f>E42*F43</f>
        <v>367.2</v>
      </c>
      <c r="J42" s="34">
        <f>E42*G42</f>
        <v>513.6</v>
      </c>
      <c r="K42" s="32">
        <v>9.91</v>
      </c>
      <c r="L42" s="36">
        <f>K42*E42</f>
        <v>594.6</v>
      </c>
    </row>
    <row r="43" spans="3:12" ht="12.75">
      <c r="C43" t="s">
        <v>165</v>
      </c>
      <c r="D43" s="3"/>
      <c r="E43" s="3"/>
      <c r="F43">
        <v>6.12</v>
      </c>
      <c r="G43" s="35">
        <v>3.1</v>
      </c>
      <c r="J43" s="33">
        <f>E42*G43</f>
        <v>186</v>
      </c>
      <c r="K43" s="35">
        <v>4</v>
      </c>
      <c r="L43" s="35">
        <f>K43*E42</f>
        <v>240</v>
      </c>
    </row>
    <row r="44" spans="2:10" ht="12.75">
      <c r="B44" t="s">
        <v>184</v>
      </c>
      <c r="C44" t="s">
        <v>166</v>
      </c>
      <c r="D44" s="3" t="s">
        <v>35</v>
      </c>
      <c r="E44" s="3">
        <v>60</v>
      </c>
      <c r="F44">
        <v>224</v>
      </c>
      <c r="G44" s="35"/>
      <c r="H44" s="33">
        <f>E44*F44</f>
        <v>13440</v>
      </c>
      <c r="J44" s="33"/>
    </row>
    <row r="45" spans="3:12" ht="12.75">
      <c r="C45" t="s">
        <v>86</v>
      </c>
      <c r="D45" s="3"/>
      <c r="E45" s="3"/>
      <c r="H45" s="33">
        <f>SUM(H28:H44)</f>
        <v>51482.762</v>
      </c>
      <c r="I45" s="33">
        <f>SUM(I28:I44)</f>
        <v>1183.97</v>
      </c>
      <c r="J45" s="34">
        <f>J28+J31+J35+J42</f>
        <v>1609.73</v>
      </c>
      <c r="L45" s="36">
        <f>L28+L31+L35+L42</f>
        <v>1775.9499999999998</v>
      </c>
    </row>
    <row r="46" spans="4:12" ht="12.75">
      <c r="D46" s="3"/>
      <c r="E46" s="3"/>
      <c r="J46" s="33">
        <f>J29+J32+J36+J43</f>
        <v>583.3299999999999</v>
      </c>
      <c r="L46" s="35">
        <f>L29+L32+L36+L43</f>
        <v>752.8471999999999</v>
      </c>
    </row>
    <row r="47" spans="3:5" ht="12.75">
      <c r="C47" s="3" t="s">
        <v>70</v>
      </c>
      <c r="D47" s="3"/>
      <c r="E47" s="3"/>
    </row>
    <row r="48" spans="2:12" ht="12.75">
      <c r="B48" t="s">
        <v>138</v>
      </c>
      <c r="C48" t="s">
        <v>71</v>
      </c>
      <c r="D48" s="3"/>
      <c r="E48" s="3">
        <v>110</v>
      </c>
      <c r="F48" s="32">
        <v>16.92</v>
      </c>
      <c r="G48" s="32">
        <v>5.72</v>
      </c>
      <c r="H48" s="33">
        <f>E48*F48</f>
        <v>1861.2000000000003</v>
      </c>
      <c r="I48" s="33">
        <f>E48*F49</f>
        <v>445.5</v>
      </c>
      <c r="J48" s="34">
        <f>E48*G48</f>
        <v>629.1999999999999</v>
      </c>
      <c r="K48" s="36">
        <v>6.6</v>
      </c>
      <c r="L48" s="36">
        <f>K48*E48</f>
        <v>726</v>
      </c>
    </row>
    <row r="49" spans="3:12" ht="12.75">
      <c r="C49" t="s">
        <v>139</v>
      </c>
      <c r="D49" s="3" t="s">
        <v>35</v>
      </c>
      <c r="E49" s="3"/>
      <c r="F49">
        <v>4.05</v>
      </c>
      <c r="G49">
        <v>2.06</v>
      </c>
      <c r="J49" s="33">
        <f>E48*G49</f>
        <v>226.6</v>
      </c>
      <c r="K49">
        <v>2.66</v>
      </c>
      <c r="L49" s="35">
        <f>K49*E48</f>
        <v>292.6</v>
      </c>
    </row>
    <row r="50" spans="3:5" ht="12.75">
      <c r="C50" t="s">
        <v>140</v>
      </c>
      <c r="D50" s="3"/>
      <c r="E50" s="3"/>
    </row>
    <row r="51" spans="2:12" ht="12.75">
      <c r="B51" t="s">
        <v>93</v>
      </c>
      <c r="C51" t="s">
        <v>71</v>
      </c>
      <c r="D51" s="3"/>
      <c r="E51" s="3">
        <v>168</v>
      </c>
      <c r="F51" s="32">
        <v>19.82</v>
      </c>
      <c r="G51" s="32">
        <v>7.54</v>
      </c>
      <c r="H51" s="33">
        <f>E51*F51</f>
        <v>3329.76</v>
      </c>
      <c r="I51" s="33">
        <f>E51*F52</f>
        <v>828.24</v>
      </c>
      <c r="J51" s="34">
        <f>E51*G51</f>
        <v>1266.72</v>
      </c>
      <c r="K51" s="32">
        <v>8.06</v>
      </c>
      <c r="L51" s="36">
        <f>K51*E51</f>
        <v>1354.0800000000002</v>
      </c>
    </row>
    <row r="52" spans="3:12" ht="12.75">
      <c r="C52" t="s">
        <v>94</v>
      </c>
      <c r="D52" s="3" t="s">
        <v>35</v>
      </c>
      <c r="E52" s="3"/>
      <c r="F52">
        <v>4.93</v>
      </c>
      <c r="G52">
        <v>2.7</v>
      </c>
      <c r="J52" s="33">
        <f>E51*G52</f>
        <v>453.6</v>
      </c>
      <c r="K52">
        <v>3.48</v>
      </c>
      <c r="L52" s="35">
        <f>K52*E51</f>
        <v>584.64</v>
      </c>
    </row>
    <row r="53" spans="3:5" ht="12.75">
      <c r="C53" t="s">
        <v>95</v>
      </c>
      <c r="D53" s="3"/>
      <c r="E53" s="3"/>
    </row>
    <row r="54" spans="2:8" ht="12.75">
      <c r="B54" t="s">
        <v>185</v>
      </c>
      <c r="C54" t="s">
        <v>96</v>
      </c>
      <c r="D54" s="3" t="s">
        <v>97</v>
      </c>
      <c r="E54" s="3">
        <f>5.4*54+7.2*56+10.8*168</f>
        <v>2509.2</v>
      </c>
      <c r="F54">
        <v>25.1</v>
      </c>
      <c r="H54" s="33">
        <f>E54*F54</f>
        <v>62980.92</v>
      </c>
    </row>
    <row r="55" spans="2:5" ht="12.75">
      <c r="B55" t="s">
        <v>186</v>
      </c>
      <c r="C55" t="s">
        <v>98</v>
      </c>
      <c r="D55" s="3"/>
      <c r="E55" s="3"/>
    </row>
    <row r="56" spans="3:12" ht="12.75">
      <c r="C56" t="s">
        <v>99</v>
      </c>
      <c r="D56" s="3" t="s">
        <v>101</v>
      </c>
      <c r="E56" s="3">
        <v>50.5</v>
      </c>
      <c r="F56" s="32">
        <v>89.5</v>
      </c>
      <c r="G56" s="32">
        <v>14.7</v>
      </c>
      <c r="H56" s="33">
        <f>E56*F56</f>
        <v>4519.75</v>
      </c>
      <c r="I56" s="33">
        <f>E56*F57</f>
        <v>476.71999999999997</v>
      </c>
      <c r="J56" s="34">
        <f>E56*G56</f>
        <v>742.3499999999999</v>
      </c>
      <c r="K56" s="35">
        <v>16</v>
      </c>
      <c r="L56" s="36">
        <f>K56*E56</f>
        <v>808</v>
      </c>
    </row>
    <row r="57" spans="3:12" ht="12.75">
      <c r="C57" t="s">
        <v>100</v>
      </c>
      <c r="D57" s="3" t="s">
        <v>102</v>
      </c>
      <c r="E57" s="3"/>
      <c r="F57">
        <v>9.44</v>
      </c>
      <c r="G57">
        <v>4.41</v>
      </c>
      <c r="J57" s="33">
        <f>E56*G57</f>
        <v>222.705</v>
      </c>
      <c r="K57">
        <v>5.69</v>
      </c>
      <c r="L57" s="35">
        <f>K57*E56</f>
        <v>287.345</v>
      </c>
    </row>
    <row r="58" spans="3:12" ht="12.75">
      <c r="C58" t="s">
        <v>86</v>
      </c>
      <c r="D58" s="3"/>
      <c r="E58" s="3"/>
      <c r="H58" s="33">
        <f>SUM(H48:H57)</f>
        <v>72691.63</v>
      </c>
      <c r="I58" s="33">
        <f>SUM(I48:I57)</f>
        <v>1750.46</v>
      </c>
      <c r="J58" s="34">
        <f>J48+J51+J56</f>
        <v>2638.27</v>
      </c>
      <c r="L58" s="36">
        <f>L48+L51+L56</f>
        <v>2888.08</v>
      </c>
    </row>
    <row r="59" spans="4:12" ht="12.75">
      <c r="D59" s="3"/>
      <c r="E59" s="3"/>
      <c r="J59" s="33">
        <f>J49+J52+J57</f>
        <v>902.9050000000001</v>
      </c>
      <c r="L59" s="35">
        <f>L49+L52+L57</f>
        <v>1164.585</v>
      </c>
    </row>
    <row r="60" spans="3:4" ht="12.75">
      <c r="C60" s="3" t="s">
        <v>103</v>
      </c>
      <c r="D60" s="3"/>
    </row>
    <row r="61" spans="2:5" ht="12.75">
      <c r="B61" t="s">
        <v>141</v>
      </c>
      <c r="C61" t="s">
        <v>104</v>
      </c>
      <c r="E61" s="3"/>
    </row>
    <row r="62" spans="3:5" ht="12.75">
      <c r="C62" t="s">
        <v>142</v>
      </c>
      <c r="E62" s="3"/>
    </row>
    <row r="63" spans="3:12" ht="12.75">
      <c r="C63" t="s">
        <v>105</v>
      </c>
      <c r="E63" s="3">
        <v>384</v>
      </c>
      <c r="F63" s="32">
        <v>7.91</v>
      </c>
      <c r="G63" s="32">
        <v>2.88</v>
      </c>
      <c r="H63" s="33">
        <f>E63*F63</f>
        <v>3037.44</v>
      </c>
      <c r="I63" s="33">
        <f>E63*F64</f>
        <v>641.28</v>
      </c>
      <c r="J63" s="34">
        <f>E63*G63</f>
        <v>1105.92</v>
      </c>
      <c r="K63" s="32">
        <v>2.85</v>
      </c>
      <c r="L63" s="36">
        <f>K63*E63</f>
        <v>1094.4</v>
      </c>
    </row>
    <row r="64" spans="3:12" ht="12.75">
      <c r="C64" t="s">
        <v>143</v>
      </c>
      <c r="D64" s="3" t="s">
        <v>35</v>
      </c>
      <c r="E64" s="3"/>
      <c r="F64">
        <v>1.67</v>
      </c>
      <c r="G64">
        <v>1.04</v>
      </c>
      <c r="J64" s="33">
        <f>E63*G64</f>
        <v>399.36</v>
      </c>
      <c r="K64">
        <v>1.34</v>
      </c>
      <c r="L64" s="35">
        <f>K64*E63</f>
        <v>514.5600000000001</v>
      </c>
    </row>
    <row r="65" spans="3:5" ht="12.75">
      <c r="C65" t="s">
        <v>117</v>
      </c>
      <c r="E65" s="3"/>
    </row>
    <row r="66" spans="2:8" ht="12.75">
      <c r="B66" t="s">
        <v>187</v>
      </c>
      <c r="C66" t="s">
        <v>106</v>
      </c>
      <c r="D66" s="3" t="s">
        <v>97</v>
      </c>
      <c r="E66" s="3">
        <f>3*6*384</f>
        <v>6912</v>
      </c>
      <c r="F66">
        <v>7.43</v>
      </c>
      <c r="H66" s="33">
        <f>E66*F66</f>
        <v>51356.159999999996</v>
      </c>
    </row>
    <row r="67" spans="3:12" ht="12.75">
      <c r="C67" t="s">
        <v>86</v>
      </c>
      <c r="D67" s="3"/>
      <c r="E67" s="3"/>
      <c r="H67" s="33">
        <f>SUM(H63:H66)</f>
        <v>54393.6</v>
      </c>
      <c r="I67" s="33">
        <f>SUM(I63:I66)</f>
        <v>641.28</v>
      </c>
      <c r="J67" s="34">
        <f>J63</f>
        <v>1105.92</v>
      </c>
      <c r="L67" s="36">
        <f>L63</f>
        <v>1094.4</v>
      </c>
    </row>
    <row r="68" spans="4:12" ht="12.75">
      <c r="D68" s="3"/>
      <c r="E68" s="3"/>
      <c r="H68" s="33"/>
      <c r="J68" s="33">
        <f>J64</f>
        <v>399.36</v>
      </c>
      <c r="L68" s="35">
        <f>L64</f>
        <v>514.5600000000001</v>
      </c>
    </row>
    <row r="69" spans="3:5" ht="12.75">
      <c r="C69" s="3" t="s">
        <v>107</v>
      </c>
      <c r="E69" s="3"/>
    </row>
    <row r="70" spans="2:12" ht="12.75">
      <c r="B70" t="s">
        <v>108</v>
      </c>
      <c r="C70" t="s">
        <v>109</v>
      </c>
      <c r="D70" s="3" t="s">
        <v>115</v>
      </c>
      <c r="E70" s="3">
        <f>1.2*3*164</f>
        <v>590.4</v>
      </c>
      <c r="F70" s="32">
        <v>3.01</v>
      </c>
      <c r="G70" s="32">
        <v>0.36</v>
      </c>
      <c r="H70" s="33">
        <f>E70*F70</f>
        <v>1777.1039999999998</v>
      </c>
      <c r="I70" s="33">
        <f>E70*F71</f>
        <v>436.89599999999996</v>
      </c>
      <c r="J70" s="34">
        <f>E70*G70</f>
        <v>212.54399999999998</v>
      </c>
      <c r="K70" s="32">
        <v>1.38</v>
      </c>
      <c r="L70" s="36">
        <f>K70*E70</f>
        <v>814.752</v>
      </c>
    </row>
    <row r="71" spans="4:12" ht="12.75">
      <c r="D71" s="3" t="s">
        <v>116</v>
      </c>
      <c r="E71" s="3"/>
      <c r="F71">
        <v>0.74</v>
      </c>
      <c r="G71">
        <v>0.11</v>
      </c>
      <c r="J71" s="33">
        <f>E70*G71</f>
        <v>64.944</v>
      </c>
      <c r="K71">
        <v>0.14</v>
      </c>
      <c r="L71" s="35">
        <f>K71*E70</f>
        <v>82.656</v>
      </c>
    </row>
    <row r="72" spans="2:8" ht="12.75">
      <c r="B72" t="s">
        <v>189</v>
      </c>
      <c r="C72" t="s">
        <v>188</v>
      </c>
      <c r="D72" s="3" t="s">
        <v>97</v>
      </c>
      <c r="E72" s="3">
        <f>E70</f>
        <v>590.4</v>
      </c>
      <c r="F72">
        <v>9.72</v>
      </c>
      <c r="H72" s="33">
        <f>E72*F72</f>
        <v>5738.688</v>
      </c>
    </row>
    <row r="73" spans="2:8" ht="12.75">
      <c r="B73" t="s">
        <v>190</v>
      </c>
      <c r="C73" t="s">
        <v>191</v>
      </c>
      <c r="D73" s="3"/>
      <c r="E73" s="3"/>
      <c r="H73" s="33"/>
    </row>
    <row r="74" spans="3:12" ht="12.75">
      <c r="C74" t="s">
        <v>192</v>
      </c>
      <c r="D74" s="3" t="s">
        <v>194</v>
      </c>
      <c r="E74" s="3">
        <f>E72/100</f>
        <v>5.904</v>
      </c>
      <c r="F74" s="35">
        <v>222</v>
      </c>
      <c r="G74" s="35">
        <v>0.8</v>
      </c>
      <c r="H74" s="33">
        <f>E74*F74</f>
        <v>1310.6879999999999</v>
      </c>
      <c r="I74" s="33">
        <f>E74*F75</f>
        <v>79.704</v>
      </c>
      <c r="J74" s="34">
        <f>E74*G74</f>
        <v>4.7232</v>
      </c>
      <c r="K74" s="32">
        <v>25.3</v>
      </c>
      <c r="L74" s="36">
        <f>K74*E74</f>
        <v>149.37120000000002</v>
      </c>
    </row>
    <row r="75" spans="3:12" ht="12.75">
      <c r="C75" t="s">
        <v>193</v>
      </c>
      <c r="D75" s="3"/>
      <c r="E75" s="3"/>
      <c r="F75" s="35">
        <v>13.5</v>
      </c>
      <c r="G75">
        <v>0.24</v>
      </c>
      <c r="J75" s="33">
        <f>E74*G75</f>
        <v>1.41696</v>
      </c>
      <c r="K75">
        <v>0.31</v>
      </c>
      <c r="L75" s="35">
        <f>K75*E74</f>
        <v>1.8302399999999999</v>
      </c>
    </row>
    <row r="76" spans="2:12" ht="12.75">
      <c r="B76" t="s">
        <v>195</v>
      </c>
      <c r="C76" t="s">
        <v>196</v>
      </c>
      <c r="D76" s="3" t="s">
        <v>110</v>
      </c>
      <c r="E76" s="3">
        <v>0.92</v>
      </c>
      <c r="F76" s="32">
        <v>103</v>
      </c>
      <c r="G76" s="32">
        <v>55.2</v>
      </c>
      <c r="H76" s="33">
        <f>E76*F76</f>
        <v>94.76</v>
      </c>
      <c r="I76" s="33">
        <f>E76*F77</f>
        <v>20.608</v>
      </c>
      <c r="J76" s="34">
        <f>E76*G76</f>
        <v>50.784000000000006</v>
      </c>
      <c r="K76" s="32">
        <v>35.1</v>
      </c>
      <c r="L76" s="36">
        <f>K76*E76</f>
        <v>32.292</v>
      </c>
    </row>
    <row r="77" spans="5:12" ht="12.75">
      <c r="E77" s="3"/>
      <c r="F77">
        <v>22.4</v>
      </c>
      <c r="G77">
        <v>15.6</v>
      </c>
      <c r="J77" s="33">
        <f>E76*G77</f>
        <v>14.352</v>
      </c>
      <c r="K77">
        <v>20.12</v>
      </c>
      <c r="L77" s="35">
        <f>K77*E76</f>
        <v>18.5104</v>
      </c>
    </row>
    <row r="78" spans="2:8" ht="12.75">
      <c r="B78" t="s">
        <v>197</v>
      </c>
      <c r="C78" t="s">
        <v>198</v>
      </c>
      <c r="D78" s="3" t="s">
        <v>110</v>
      </c>
      <c r="E78" s="3">
        <v>0.92</v>
      </c>
      <c r="F78">
        <v>287</v>
      </c>
      <c r="H78" s="33">
        <f>E78*F78</f>
        <v>264.04</v>
      </c>
    </row>
    <row r="79" spans="3:12" ht="12.75">
      <c r="C79" t="s">
        <v>86</v>
      </c>
      <c r="D79" s="3"/>
      <c r="E79" s="3"/>
      <c r="H79" s="33">
        <f>SUM(H70:H78)</f>
        <v>9185.28</v>
      </c>
      <c r="I79" s="33">
        <f>SUM(I70:I78)</f>
        <v>537.2079999999999</v>
      </c>
      <c r="J79" s="34">
        <f>J70+J74+J76</f>
        <v>268.0512</v>
      </c>
      <c r="L79" s="36">
        <f>L70+L74+L76</f>
        <v>996.4152</v>
      </c>
    </row>
    <row r="80" spans="5:12" ht="12.75">
      <c r="E80" s="3"/>
      <c r="J80" s="33">
        <f>J71+J75+J77</f>
        <v>80.71296000000001</v>
      </c>
      <c r="L80" s="35">
        <f>L71+L75+L77</f>
        <v>102.99664000000001</v>
      </c>
    </row>
    <row r="81" ht="12.75">
      <c r="E81" s="3"/>
    </row>
    <row r="82" spans="3:12" ht="12.75">
      <c r="C82" t="s">
        <v>199</v>
      </c>
      <c r="E82" s="3"/>
      <c r="H82" s="33">
        <f>H24+H45+H58+H67+H79</f>
        <v>191721.021</v>
      </c>
      <c r="I82" s="33">
        <f>I24+I45+I58+I67+I79</f>
        <v>4388.218</v>
      </c>
      <c r="J82" s="34">
        <f>J24+J45+J58+J67+J79</f>
        <v>6187.4012</v>
      </c>
      <c r="L82" s="36">
        <f>L24+L45+L58+L67+L79</f>
        <v>7221.115199999999</v>
      </c>
    </row>
    <row r="83" spans="5:12" ht="12.75">
      <c r="E83" s="3"/>
      <c r="J83" s="33">
        <f>J25+J46+J59+J68+J80</f>
        <v>2171.29796</v>
      </c>
      <c r="L83" s="35">
        <f>L25+L46+L59+L68+L80</f>
        <v>2799.6788399999996</v>
      </c>
    </row>
    <row r="84" spans="3:8" ht="12.75">
      <c r="C84" t="s">
        <v>201</v>
      </c>
      <c r="H84" s="33">
        <f>H82-H94</f>
        <v>191362.22100000002</v>
      </c>
    </row>
    <row r="85" spans="3:8" ht="12.75">
      <c r="C85" t="s">
        <v>200</v>
      </c>
      <c r="E85" s="45">
        <v>0.18</v>
      </c>
      <c r="H85" s="33">
        <f>H84*E85</f>
        <v>34445.19978</v>
      </c>
    </row>
    <row r="86" spans="3:8" ht="12.75">
      <c r="C86" t="s">
        <v>202</v>
      </c>
      <c r="H86" s="33">
        <f>H85*0.092</f>
        <v>3168.9583797600003</v>
      </c>
    </row>
    <row r="87" spans="3:8" ht="12.75">
      <c r="C87" t="s">
        <v>203</v>
      </c>
      <c r="H87" s="33">
        <f>H85*0.18</f>
        <v>6200.1359604</v>
      </c>
    </row>
    <row r="88" spans="3:8" ht="12.75">
      <c r="C88" t="s">
        <v>204</v>
      </c>
      <c r="E88" s="45">
        <v>0.08</v>
      </c>
      <c r="H88" s="33">
        <f>H84+H85*0.08</f>
        <v>194117.8369824</v>
      </c>
    </row>
    <row r="89" spans="3:8" ht="12.75">
      <c r="C89" t="s">
        <v>205</v>
      </c>
      <c r="E89">
        <v>1.6</v>
      </c>
      <c r="H89" s="33">
        <f>(H84+H85+H88)*E89</f>
        <v>671880.4124198401</v>
      </c>
    </row>
    <row r="90" spans="2:8" ht="12.75">
      <c r="B90" s="1" t="s">
        <v>206</v>
      </c>
      <c r="C90" t="s">
        <v>207</v>
      </c>
      <c r="H90" s="33">
        <f>H89</f>
        <v>671880.4124198401</v>
      </c>
    </row>
    <row r="91" spans="3:8" ht="12.75">
      <c r="C91" t="s">
        <v>202</v>
      </c>
      <c r="H91" s="33">
        <f>L82+L83+H86</f>
        <v>13189.75241976</v>
      </c>
    </row>
    <row r="92" spans="3:8" ht="12.75">
      <c r="C92" t="s">
        <v>203</v>
      </c>
      <c r="H92" s="33">
        <f>J82+J83+H87</f>
        <v>14558.8351204</v>
      </c>
    </row>
    <row r="94" spans="3:8" ht="12.75">
      <c r="C94" t="s">
        <v>208</v>
      </c>
      <c r="H94" s="33">
        <f>H76+H78</f>
        <v>358.8</v>
      </c>
    </row>
    <row r="95" spans="3:8" ht="12.75">
      <c r="C95" t="s">
        <v>200</v>
      </c>
      <c r="E95" s="46">
        <v>0.086</v>
      </c>
      <c r="H95" s="33">
        <f>H94*E95</f>
        <v>30.8568</v>
      </c>
    </row>
    <row r="96" spans="3:8" ht="12.75">
      <c r="C96" t="s">
        <v>202</v>
      </c>
      <c r="H96" s="33">
        <f>H95*0.092</f>
        <v>2.8388256</v>
      </c>
    </row>
    <row r="97" spans="3:8" ht="12.75">
      <c r="C97" t="s">
        <v>203</v>
      </c>
      <c r="H97" s="33">
        <f>H95*0.18</f>
        <v>5.554224</v>
      </c>
    </row>
    <row r="98" spans="3:8" ht="12.75">
      <c r="C98" t="s">
        <v>204</v>
      </c>
      <c r="E98" s="45">
        <v>0.08</v>
      </c>
      <c r="H98" s="33">
        <f>L76+L77*0.08</f>
        <v>33.772832</v>
      </c>
    </row>
    <row r="99" spans="3:8" ht="12.75">
      <c r="C99" t="s">
        <v>205</v>
      </c>
      <c r="E99">
        <v>1.6</v>
      </c>
      <c r="H99" s="33">
        <f>(H94+H95+H98)*E99</f>
        <v>677.4874112000001</v>
      </c>
    </row>
    <row r="100" spans="2:8" ht="12.75">
      <c r="B100" s="1" t="s">
        <v>206</v>
      </c>
      <c r="C100" t="s">
        <v>209</v>
      </c>
      <c r="H100" s="33">
        <f>H99</f>
        <v>677.4874112000001</v>
      </c>
    </row>
    <row r="101" spans="3:8" ht="12.75">
      <c r="C101" t="s">
        <v>202</v>
      </c>
      <c r="H101" s="33">
        <f>L92+L93+H96</f>
        <v>2.8388256</v>
      </c>
    </row>
    <row r="102" spans="3:8" ht="12.75">
      <c r="C102" t="s">
        <v>203</v>
      </c>
      <c r="H102" s="33">
        <f>J92+J93+H97</f>
        <v>5.554224</v>
      </c>
    </row>
    <row r="104" spans="3:8" ht="12.75">
      <c r="C104" t="s">
        <v>210</v>
      </c>
      <c r="H104" s="33">
        <f>H90+H100</f>
        <v>672557.8998310401</v>
      </c>
    </row>
    <row r="105" spans="3:8" ht="12.75">
      <c r="C105" t="s">
        <v>202</v>
      </c>
      <c r="H105" s="33">
        <f>H91+H101</f>
        <v>13192.59124536</v>
      </c>
    </row>
    <row r="106" spans="3:8" ht="12.75">
      <c r="C106" t="s">
        <v>203</v>
      </c>
      <c r="H106" s="33">
        <f>H92+H102</f>
        <v>14564.389344399999</v>
      </c>
    </row>
  </sheetData>
  <printOptions/>
  <pageMargins left="0.75" right="0.31" top="0.47" bottom="0.59" header="0.39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5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245</v>
      </c>
      <c r="D3" s="1"/>
    </row>
    <row r="4" spans="1:12" ht="12.75">
      <c r="A4" t="s">
        <v>1</v>
      </c>
      <c r="I4" t="s">
        <v>3</v>
      </c>
      <c r="K4" s="47">
        <v>1395.782</v>
      </c>
      <c r="L4" t="s">
        <v>211</v>
      </c>
    </row>
    <row r="5" spans="9:12" ht="12.75">
      <c r="I5" t="s">
        <v>4</v>
      </c>
      <c r="K5" s="47">
        <v>31.42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  <c r="M7" s="6"/>
    </row>
    <row r="8" spans="1:13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  <c r="M8" s="6"/>
    </row>
    <row r="9" spans="2:13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  <c r="M9" s="6"/>
    </row>
    <row r="10" spans="2:13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  <c r="M10" s="6"/>
    </row>
    <row r="11" spans="1:13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  <c r="M11" s="6"/>
    </row>
    <row r="12" spans="1:13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  <c r="M12" s="6"/>
    </row>
    <row r="13" spans="1:13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6"/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f>90+111</f>
        <v>201</v>
      </c>
      <c r="F15" s="32">
        <v>7.59</v>
      </c>
      <c r="G15" s="32">
        <v>5.85</v>
      </c>
      <c r="H15" s="33">
        <f>E15*F15</f>
        <v>1525.59</v>
      </c>
      <c r="I15" s="33">
        <f>E15*F16</f>
        <v>349.74</v>
      </c>
      <c r="J15" s="34">
        <f>E15*G15</f>
        <v>1175.85</v>
      </c>
      <c r="K15" s="32">
        <v>3.01</v>
      </c>
      <c r="L15" s="32">
        <f>K15*E15</f>
        <v>605.01</v>
      </c>
    </row>
    <row r="16" spans="3:12" ht="12.75">
      <c r="C16" t="s">
        <v>79</v>
      </c>
      <c r="F16">
        <v>1.74</v>
      </c>
      <c r="G16">
        <v>2.13</v>
      </c>
      <c r="J16" s="33">
        <f>E15*G16</f>
        <v>428.13</v>
      </c>
      <c r="K16">
        <v>2.75</v>
      </c>
      <c r="L16">
        <f>K16*E15</f>
        <v>552.75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f>2.21*201</f>
        <v>444.21</v>
      </c>
    </row>
    <row r="19" spans="2:8" ht="12.75">
      <c r="B19" t="s">
        <v>178</v>
      </c>
      <c r="C19" t="s">
        <v>83</v>
      </c>
      <c r="D19" s="3" t="s">
        <v>179</v>
      </c>
      <c r="E19" s="3">
        <f>89*201/100</f>
        <v>178.89</v>
      </c>
      <c r="F19">
        <v>24.5</v>
      </c>
      <c r="H19" s="33">
        <f>E19*F19</f>
        <v>4382.804999999999</v>
      </c>
    </row>
    <row r="20" spans="2:12" ht="12.75">
      <c r="B20" t="s">
        <v>180</v>
      </c>
      <c r="C20" t="s">
        <v>84</v>
      </c>
      <c r="D20" s="3" t="s">
        <v>35</v>
      </c>
      <c r="E20" s="3">
        <v>89</v>
      </c>
      <c r="F20" s="32">
        <v>6.7</v>
      </c>
      <c r="G20" s="32">
        <v>2.68</v>
      </c>
      <c r="H20" s="33">
        <f>E20*F20</f>
        <v>596.3000000000001</v>
      </c>
      <c r="I20" s="33">
        <f>E20*F21</f>
        <v>241.19</v>
      </c>
      <c r="J20" s="34">
        <f>E20*G20</f>
        <v>238.52</v>
      </c>
      <c r="K20" s="32">
        <v>4.51</v>
      </c>
      <c r="L20" s="32">
        <f>K20*E20</f>
        <v>401.39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85.44</v>
      </c>
      <c r="K21">
        <v>1.24</v>
      </c>
      <c r="L21">
        <f>K21*E20</f>
        <v>110.36</v>
      </c>
    </row>
    <row r="22" spans="2:8" ht="12.75">
      <c r="B22" s="43" t="s">
        <v>181</v>
      </c>
      <c r="C22" t="s">
        <v>85</v>
      </c>
      <c r="D22" s="3" t="s">
        <v>82</v>
      </c>
      <c r="E22" s="3">
        <f>0.32*89</f>
        <v>28.48</v>
      </c>
      <c r="F22">
        <v>68.7</v>
      </c>
      <c r="H22" s="33">
        <f>E22*F22</f>
        <v>1956.576</v>
      </c>
    </row>
    <row r="23" spans="2:8" ht="12.75">
      <c r="B23" t="s">
        <v>178</v>
      </c>
      <c r="C23" t="s">
        <v>167</v>
      </c>
      <c r="D23" s="3" t="s">
        <v>179</v>
      </c>
      <c r="E23" s="3">
        <f>20*89/100</f>
        <v>17.8</v>
      </c>
      <c r="F23">
        <v>24.5</v>
      </c>
      <c r="H23" s="33">
        <f>E23*F23</f>
        <v>436.1</v>
      </c>
    </row>
    <row r="24" spans="3:12" ht="12.75">
      <c r="C24" t="s">
        <v>86</v>
      </c>
      <c r="D24" s="3"/>
      <c r="E24" s="3"/>
      <c r="H24" s="33">
        <f>SUM(H15:H23)</f>
        <v>8897.371000000001</v>
      </c>
      <c r="I24" s="33">
        <f>SUM(I15:I23)</f>
        <v>590.9300000000001</v>
      </c>
      <c r="J24" s="34">
        <f>J15+J20</f>
        <v>1414.37</v>
      </c>
      <c r="L24" s="32">
        <f>L15+L20</f>
        <v>1006.4</v>
      </c>
    </row>
    <row r="25" spans="4:12" ht="12.75">
      <c r="D25" s="3"/>
      <c r="E25" s="3"/>
      <c r="H25" s="33"/>
      <c r="I25" s="33"/>
      <c r="J25" s="33">
        <f>J16+J21</f>
        <v>513.5699999999999</v>
      </c>
      <c r="L25">
        <f>L16+L21</f>
        <v>663.11</v>
      </c>
    </row>
    <row r="26" spans="3:5" ht="12.75">
      <c r="C26" s="3" t="s">
        <v>69</v>
      </c>
      <c r="D26" s="3"/>
      <c r="E26" s="3"/>
    </row>
    <row r="27" spans="2:5" ht="12.75">
      <c r="B27" t="s">
        <v>87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v>90</v>
      </c>
      <c r="F28" s="32">
        <v>20.24</v>
      </c>
      <c r="G28" s="32">
        <v>8.19</v>
      </c>
      <c r="H28" s="33">
        <f>E28*F28</f>
        <v>1821.6</v>
      </c>
      <c r="I28" s="33">
        <f>E28*F29</f>
        <v>522.9</v>
      </c>
      <c r="J28" s="34">
        <f>E28*G28</f>
        <v>737.0999999999999</v>
      </c>
      <c r="K28" s="32">
        <v>9.69</v>
      </c>
      <c r="L28" s="36">
        <f>K28*E28</f>
        <v>872.0999999999999</v>
      </c>
    </row>
    <row r="29" spans="3:12" ht="12.75">
      <c r="C29" t="s">
        <v>90</v>
      </c>
      <c r="D29" s="3" t="s">
        <v>35</v>
      </c>
      <c r="E29" s="3"/>
      <c r="F29">
        <v>5.81</v>
      </c>
      <c r="G29">
        <v>2.95</v>
      </c>
      <c r="J29" s="33">
        <f>E28*G29</f>
        <v>265.5</v>
      </c>
      <c r="K29" s="44">
        <v>3.81</v>
      </c>
      <c r="L29" s="35">
        <f>K29*E28</f>
        <v>342.9</v>
      </c>
    </row>
    <row r="30" spans="2:5" ht="12.75">
      <c r="B30" t="s">
        <v>132</v>
      </c>
      <c r="C30" t="s">
        <v>88</v>
      </c>
      <c r="D30" s="3"/>
      <c r="E30" s="3"/>
    </row>
    <row r="31" spans="3:12" ht="12.75">
      <c r="C31" t="s">
        <v>89</v>
      </c>
      <c r="D31" s="3"/>
      <c r="E31" s="3">
        <v>111</v>
      </c>
      <c r="F31" s="32">
        <v>23.06</v>
      </c>
      <c r="G31" s="32">
        <v>9.48</v>
      </c>
      <c r="H31" s="33">
        <f>E31*F31</f>
        <v>2559.66</v>
      </c>
      <c r="I31" s="33">
        <f>E31*F32</f>
        <v>763.68</v>
      </c>
      <c r="J31" s="34">
        <f>E31*G31</f>
        <v>1052.28</v>
      </c>
      <c r="K31" s="32">
        <v>11.5</v>
      </c>
      <c r="L31" s="36">
        <f>K31*E31</f>
        <v>1276.5</v>
      </c>
    </row>
    <row r="32" spans="3:12" ht="12.75">
      <c r="C32" t="s">
        <v>131</v>
      </c>
      <c r="D32" s="3" t="s">
        <v>35</v>
      </c>
      <c r="E32" s="3"/>
      <c r="F32">
        <v>6.88</v>
      </c>
      <c r="G32">
        <v>3.4</v>
      </c>
      <c r="J32" s="33">
        <f>E31*G32</f>
        <v>377.4</v>
      </c>
      <c r="K32">
        <v>4.39</v>
      </c>
      <c r="L32" s="35">
        <f>K32*E31</f>
        <v>487.28999999999996</v>
      </c>
    </row>
    <row r="33" spans="2:9" ht="12.75">
      <c r="B33" t="s">
        <v>182</v>
      </c>
      <c r="C33" t="s">
        <v>91</v>
      </c>
      <c r="D33" s="3" t="s">
        <v>82</v>
      </c>
      <c r="E33" s="3">
        <f>2.1*90+2.8*111</f>
        <v>499.79999999999995</v>
      </c>
      <c r="F33">
        <v>75.8</v>
      </c>
      <c r="H33" s="33">
        <f>E33*F33</f>
        <v>37884.84</v>
      </c>
      <c r="I33" s="35"/>
    </row>
    <row r="34" spans="2:8" ht="12.75">
      <c r="B34" t="s">
        <v>178</v>
      </c>
      <c r="C34" t="s">
        <v>83</v>
      </c>
      <c r="D34" s="3" t="s">
        <v>179</v>
      </c>
      <c r="E34" s="38">
        <f>(106.1*90+135.2*111)/100</f>
        <v>245.56199999999998</v>
      </c>
      <c r="F34">
        <v>24.5</v>
      </c>
      <c r="H34" s="33">
        <f>E34*F34</f>
        <v>6016.268999999999</v>
      </c>
    </row>
    <row r="35" spans="2:5" ht="12.75">
      <c r="B35" t="s">
        <v>133</v>
      </c>
      <c r="C35" t="s">
        <v>134</v>
      </c>
      <c r="D35" s="3"/>
      <c r="E35" s="3"/>
    </row>
    <row r="36" spans="3:12" ht="12.75">
      <c r="C36" t="s">
        <v>135</v>
      </c>
      <c r="D36" s="3"/>
      <c r="E36" s="3">
        <v>148</v>
      </c>
      <c r="F36" s="32">
        <v>23.4</v>
      </c>
      <c r="G36" s="32">
        <v>14.6</v>
      </c>
      <c r="H36" s="33">
        <f>E36*F36</f>
        <v>3463.2</v>
      </c>
      <c r="I36" s="33">
        <f>E36*F37</f>
        <v>1231.3600000000001</v>
      </c>
      <c r="J36" s="34">
        <f>E36*G36</f>
        <v>2160.7999999999997</v>
      </c>
      <c r="K36" s="32">
        <v>12.9</v>
      </c>
      <c r="L36" s="36">
        <f>K36*E36</f>
        <v>1909.2</v>
      </c>
    </row>
    <row r="37" spans="3:12" ht="12.75">
      <c r="C37" t="s">
        <v>136</v>
      </c>
      <c r="D37" s="3" t="s">
        <v>35</v>
      </c>
      <c r="E37" s="3"/>
      <c r="F37">
        <v>8.32</v>
      </c>
      <c r="G37">
        <v>5.3</v>
      </c>
      <c r="J37" s="33">
        <f>E36*G37</f>
        <v>784.4</v>
      </c>
      <c r="K37">
        <v>6.84</v>
      </c>
      <c r="L37" s="35">
        <f>K37*E36</f>
        <v>1012.3199999999999</v>
      </c>
    </row>
    <row r="38" spans="3:5" ht="12.75">
      <c r="C38" t="s">
        <v>137</v>
      </c>
      <c r="D38" s="3"/>
      <c r="E38" s="3"/>
    </row>
    <row r="39" spans="2:8" ht="12.75">
      <c r="B39" t="s">
        <v>183</v>
      </c>
      <c r="C39" t="s">
        <v>92</v>
      </c>
      <c r="D39" s="3" t="s">
        <v>35</v>
      </c>
      <c r="E39" s="3">
        <v>148</v>
      </c>
      <c r="F39">
        <v>340</v>
      </c>
      <c r="H39" s="33">
        <f>E39*F39</f>
        <v>50320</v>
      </c>
    </row>
    <row r="40" spans="2:5" ht="12.75">
      <c r="B40" t="s">
        <v>162</v>
      </c>
      <c r="C40" t="s">
        <v>163</v>
      </c>
      <c r="D40" s="3"/>
      <c r="E40" s="3"/>
    </row>
    <row r="41" spans="3:12" ht="12.75">
      <c r="C41" t="s">
        <v>164</v>
      </c>
      <c r="D41" s="3" t="s">
        <v>35</v>
      </c>
      <c r="E41" s="3">
        <v>272</v>
      </c>
      <c r="F41" s="32">
        <v>21.5</v>
      </c>
      <c r="G41" s="32">
        <v>8.56</v>
      </c>
      <c r="H41" s="33">
        <f>E41*F41</f>
        <v>5848</v>
      </c>
      <c r="I41" s="33">
        <f>E41*F42</f>
        <v>1664.64</v>
      </c>
      <c r="J41" s="34">
        <f>E41*G41</f>
        <v>2328.32</v>
      </c>
      <c r="K41" s="32">
        <v>9.91</v>
      </c>
      <c r="L41" s="36">
        <f>K41*E41</f>
        <v>2695.52</v>
      </c>
    </row>
    <row r="42" spans="3:12" ht="12.75">
      <c r="C42" t="s">
        <v>165</v>
      </c>
      <c r="D42" s="3"/>
      <c r="E42" s="3"/>
      <c r="F42">
        <v>6.12</v>
      </c>
      <c r="G42" s="35">
        <v>3.1</v>
      </c>
      <c r="J42" s="33">
        <f>E41*G42</f>
        <v>843.2</v>
      </c>
      <c r="K42" s="35">
        <v>4</v>
      </c>
      <c r="L42" s="35">
        <f>K42*E41</f>
        <v>1088</v>
      </c>
    </row>
    <row r="43" spans="2:10" ht="12.75">
      <c r="B43" t="s">
        <v>184</v>
      </c>
      <c r="C43" t="s">
        <v>166</v>
      </c>
      <c r="D43" s="3" t="s">
        <v>35</v>
      </c>
      <c r="E43" s="3">
        <v>272</v>
      </c>
      <c r="F43">
        <v>224</v>
      </c>
      <c r="G43" s="35"/>
      <c r="H43" s="33">
        <f>E43*F43</f>
        <v>60928</v>
      </c>
      <c r="J43" s="33"/>
    </row>
    <row r="44" spans="3:12" ht="12.75">
      <c r="C44" t="s">
        <v>86</v>
      </c>
      <c r="D44" s="3"/>
      <c r="E44" s="3"/>
      <c r="H44" s="33">
        <f>SUM(H28:H43)</f>
        <v>168841.569</v>
      </c>
      <c r="I44" s="33">
        <f>SUM(I28:I43)</f>
        <v>4182.58</v>
      </c>
      <c r="J44" s="34">
        <f>J28+J31+J36+J41</f>
        <v>6278.5</v>
      </c>
      <c r="L44" s="36">
        <f>L28+L31+L36+L41</f>
        <v>6753.32</v>
      </c>
    </row>
    <row r="45" spans="4:12" ht="12.75">
      <c r="D45" s="3"/>
      <c r="E45" s="3"/>
      <c r="J45" s="33">
        <f>J29+J32+J37+J42</f>
        <v>2270.5</v>
      </c>
      <c r="L45" s="35">
        <f>L29+L32+L37+L42</f>
        <v>2930.5099999999998</v>
      </c>
    </row>
    <row r="46" spans="3:5" ht="12.75">
      <c r="C46" s="3" t="s">
        <v>70</v>
      </c>
      <c r="D46" s="3"/>
      <c r="E46" s="3"/>
    </row>
    <row r="47" spans="2:12" ht="12.75">
      <c r="B47" t="s">
        <v>138</v>
      </c>
      <c r="C47" t="s">
        <v>71</v>
      </c>
      <c r="D47" s="3"/>
      <c r="E47" s="3">
        <f>89+92</f>
        <v>181</v>
      </c>
      <c r="F47" s="32">
        <v>16.92</v>
      </c>
      <c r="G47" s="32">
        <v>5.72</v>
      </c>
      <c r="H47" s="33">
        <f>E47*F47</f>
        <v>3062.5200000000004</v>
      </c>
      <c r="I47" s="33">
        <f>E47*F48</f>
        <v>733.05</v>
      </c>
      <c r="J47" s="34">
        <f>E47*G47</f>
        <v>1035.32</v>
      </c>
      <c r="K47" s="36">
        <v>6.6</v>
      </c>
      <c r="L47" s="36">
        <f>K47*E47</f>
        <v>1194.6</v>
      </c>
    </row>
    <row r="48" spans="3:12" ht="12.75">
      <c r="C48" t="s">
        <v>139</v>
      </c>
      <c r="D48" s="3" t="s">
        <v>35</v>
      </c>
      <c r="E48" s="3"/>
      <c r="F48">
        <v>4.05</v>
      </c>
      <c r="G48">
        <v>2.06</v>
      </c>
      <c r="J48" s="33">
        <f>E47*G48</f>
        <v>372.86</v>
      </c>
      <c r="K48">
        <v>2.66</v>
      </c>
      <c r="L48" s="35">
        <f>K48*E47</f>
        <v>481.46000000000004</v>
      </c>
    </row>
    <row r="49" spans="3:5" ht="12.75">
      <c r="C49" t="s">
        <v>140</v>
      </c>
      <c r="D49" s="3"/>
      <c r="E49" s="3"/>
    </row>
    <row r="50" spans="2:12" ht="12.75">
      <c r="B50" t="s">
        <v>93</v>
      </c>
      <c r="C50" t="s">
        <v>71</v>
      </c>
      <c r="D50" s="3"/>
      <c r="E50" s="3">
        <v>181</v>
      </c>
      <c r="F50" s="32">
        <v>19.82</v>
      </c>
      <c r="G50" s="32">
        <v>7.54</v>
      </c>
      <c r="H50" s="33">
        <f>E50*F50</f>
        <v>3587.42</v>
      </c>
      <c r="I50" s="33">
        <f>E50*F51</f>
        <v>892.3299999999999</v>
      </c>
      <c r="J50" s="34">
        <f>E50*G50</f>
        <v>1364.74</v>
      </c>
      <c r="K50" s="32">
        <v>8.06</v>
      </c>
      <c r="L50" s="36">
        <f>K50*E50</f>
        <v>1458.8600000000001</v>
      </c>
    </row>
    <row r="51" spans="3:12" ht="12.75">
      <c r="C51" t="s">
        <v>94</v>
      </c>
      <c r="D51" s="3" t="s">
        <v>35</v>
      </c>
      <c r="E51" s="3"/>
      <c r="F51">
        <v>4.93</v>
      </c>
      <c r="G51">
        <v>2.7</v>
      </c>
      <c r="J51" s="33">
        <f>E50*G51</f>
        <v>488.70000000000005</v>
      </c>
      <c r="K51">
        <v>3.48</v>
      </c>
      <c r="L51" s="35">
        <f>K51*E50</f>
        <v>629.88</v>
      </c>
    </row>
    <row r="52" spans="3:5" ht="12.75">
      <c r="C52" t="s">
        <v>95</v>
      </c>
      <c r="D52" s="3"/>
      <c r="E52" s="3"/>
    </row>
    <row r="53" spans="2:8" ht="12.75">
      <c r="B53" t="s">
        <v>185</v>
      </c>
      <c r="C53" t="s">
        <v>96</v>
      </c>
      <c r="D53" s="3" t="s">
        <v>97</v>
      </c>
      <c r="E53" s="3">
        <f>5.4*89+7.2*92+10.8*181</f>
        <v>3097.8</v>
      </c>
      <c r="F53">
        <v>25.1</v>
      </c>
      <c r="H53" s="33">
        <f>E53*F53</f>
        <v>77754.78000000001</v>
      </c>
    </row>
    <row r="54" spans="2:5" ht="12.75">
      <c r="B54" t="s">
        <v>186</v>
      </c>
      <c r="C54" t="s">
        <v>98</v>
      </c>
      <c r="D54" s="3"/>
      <c r="E54" s="3"/>
    </row>
    <row r="55" spans="3:12" ht="12.75">
      <c r="C55" t="s">
        <v>99</v>
      </c>
      <c r="D55" s="3" t="s">
        <v>101</v>
      </c>
      <c r="E55" s="38">
        <v>55.93</v>
      </c>
      <c r="F55" s="32">
        <v>89.5</v>
      </c>
      <c r="G55" s="32">
        <v>14.7</v>
      </c>
      <c r="H55" s="33">
        <f>E55*F55</f>
        <v>5005.735</v>
      </c>
      <c r="I55" s="33">
        <f>E55*F56</f>
        <v>527.9792</v>
      </c>
      <c r="J55" s="34">
        <f>E55*G55</f>
        <v>822.1709999999999</v>
      </c>
      <c r="K55" s="35">
        <v>16</v>
      </c>
      <c r="L55" s="36">
        <f>K55*E55</f>
        <v>894.88</v>
      </c>
    </row>
    <row r="56" spans="3:12" ht="12.75">
      <c r="C56" t="s">
        <v>100</v>
      </c>
      <c r="D56" s="3" t="s">
        <v>102</v>
      </c>
      <c r="E56" s="3"/>
      <c r="F56">
        <v>9.44</v>
      </c>
      <c r="G56">
        <v>4.41</v>
      </c>
      <c r="J56" s="33">
        <f>E55*G56</f>
        <v>246.65130000000002</v>
      </c>
      <c r="K56">
        <v>5.69</v>
      </c>
      <c r="L56" s="35">
        <f>K56*E55</f>
        <v>318.24170000000004</v>
      </c>
    </row>
    <row r="57" spans="3:12" ht="12.75">
      <c r="C57" t="s">
        <v>86</v>
      </c>
      <c r="D57" s="3"/>
      <c r="E57" s="3"/>
      <c r="H57" s="33">
        <f>SUM(H47:H56)</f>
        <v>89410.45500000002</v>
      </c>
      <c r="I57" s="33">
        <f>SUM(I47:I56)</f>
        <v>2153.3592</v>
      </c>
      <c r="J57" s="34">
        <f>J47+J50+J55</f>
        <v>3222.2309999999998</v>
      </c>
      <c r="L57" s="36">
        <f>L47+L50+L55</f>
        <v>3548.34</v>
      </c>
    </row>
    <row r="58" spans="4:12" ht="12.75">
      <c r="D58" s="3"/>
      <c r="E58" s="3"/>
      <c r="J58" s="33">
        <f>J48+J51+J56</f>
        <v>1108.2113000000002</v>
      </c>
      <c r="L58" s="35">
        <f>L48+L51+L56</f>
        <v>1429.5817000000002</v>
      </c>
    </row>
    <row r="59" spans="3:4" ht="12.75">
      <c r="C59" s="3" t="s">
        <v>103</v>
      </c>
      <c r="D59" s="3"/>
    </row>
    <row r="60" spans="2:5" ht="12.75">
      <c r="B60" t="s">
        <v>141</v>
      </c>
      <c r="C60" t="s">
        <v>104</v>
      </c>
      <c r="E60" s="3"/>
    </row>
    <row r="61" spans="3:5" ht="12.75">
      <c r="C61" t="s">
        <v>142</v>
      </c>
      <c r="E61" s="3"/>
    </row>
    <row r="62" spans="3:12" ht="12.75">
      <c r="C62" t="s">
        <v>105</v>
      </c>
      <c r="E62" s="3">
        <v>816</v>
      </c>
      <c r="F62" s="32">
        <v>7.91</v>
      </c>
      <c r="G62" s="32">
        <v>2.88</v>
      </c>
      <c r="H62" s="33">
        <f>E62*F62</f>
        <v>6454.56</v>
      </c>
      <c r="I62" s="33">
        <f>E62*F63</f>
        <v>1362.72</v>
      </c>
      <c r="J62" s="34">
        <f>E62*G62</f>
        <v>2350.08</v>
      </c>
      <c r="K62" s="32">
        <v>2.85</v>
      </c>
      <c r="L62" s="36">
        <f>K62*E62</f>
        <v>2325.6</v>
      </c>
    </row>
    <row r="63" spans="3:12" ht="12.75">
      <c r="C63" t="s">
        <v>143</v>
      </c>
      <c r="D63" s="3" t="s">
        <v>35</v>
      </c>
      <c r="E63" s="3"/>
      <c r="F63">
        <v>1.67</v>
      </c>
      <c r="G63">
        <v>1.04</v>
      </c>
      <c r="J63" s="33">
        <f>E62*G63</f>
        <v>848.64</v>
      </c>
      <c r="K63">
        <v>1.34</v>
      </c>
      <c r="L63" s="35">
        <f>K63*E62</f>
        <v>1093.44</v>
      </c>
    </row>
    <row r="64" spans="3:5" ht="12.75">
      <c r="C64" t="s">
        <v>117</v>
      </c>
      <c r="E64" s="3"/>
    </row>
    <row r="65" spans="2:8" ht="12.75">
      <c r="B65" t="s">
        <v>187</v>
      </c>
      <c r="C65" t="s">
        <v>106</v>
      </c>
      <c r="D65" s="3" t="s">
        <v>97</v>
      </c>
      <c r="E65" s="3">
        <f>18*816</f>
        <v>14688</v>
      </c>
      <c r="F65">
        <v>7.43</v>
      </c>
      <c r="H65" s="33">
        <f>E65*F65</f>
        <v>109131.84</v>
      </c>
    </row>
    <row r="66" spans="3:12" ht="12.75">
      <c r="C66" t="s">
        <v>86</v>
      </c>
      <c r="D66" s="3"/>
      <c r="E66" s="3"/>
      <c r="H66" s="33">
        <f>SUM(H62:H65)</f>
        <v>115586.4</v>
      </c>
      <c r="I66" s="33">
        <f>SUM(I62:I65)</f>
        <v>1362.72</v>
      </c>
      <c r="J66" s="34">
        <f>J62</f>
        <v>2350.08</v>
      </c>
      <c r="L66" s="36">
        <f>L62</f>
        <v>2325.6</v>
      </c>
    </row>
    <row r="67" spans="4:12" ht="12.75">
      <c r="D67" s="3"/>
      <c r="E67" s="3"/>
      <c r="H67" s="33"/>
      <c r="J67" s="33">
        <f>J63</f>
        <v>848.64</v>
      </c>
      <c r="L67" s="35">
        <f>L63</f>
        <v>1093.44</v>
      </c>
    </row>
    <row r="68" spans="3:5" ht="12.75">
      <c r="C68" s="3" t="s">
        <v>107</v>
      </c>
      <c r="E68" s="3"/>
    </row>
    <row r="69" spans="2:12" ht="12.75">
      <c r="B69" t="s">
        <v>108</v>
      </c>
      <c r="C69" t="s">
        <v>109</v>
      </c>
      <c r="D69" s="3" t="s">
        <v>115</v>
      </c>
      <c r="E69" s="3">
        <f>5.4*181</f>
        <v>977.4000000000001</v>
      </c>
      <c r="F69" s="32">
        <v>3.01</v>
      </c>
      <c r="G69" s="32">
        <v>0.36</v>
      </c>
      <c r="H69" s="33">
        <f>E69*F69</f>
        <v>2941.974</v>
      </c>
      <c r="I69" s="33">
        <f>E69*F70</f>
        <v>723.2760000000001</v>
      </c>
      <c r="J69" s="34">
        <f>E69*G69</f>
        <v>351.86400000000003</v>
      </c>
      <c r="K69" s="32">
        <v>1.38</v>
      </c>
      <c r="L69" s="36">
        <f>K69*E69</f>
        <v>1348.8120000000001</v>
      </c>
    </row>
    <row r="70" spans="4:12" ht="12.75">
      <c r="D70" s="3" t="s">
        <v>116</v>
      </c>
      <c r="E70" s="3"/>
      <c r="F70">
        <v>0.74</v>
      </c>
      <c r="G70">
        <v>0.11</v>
      </c>
      <c r="J70" s="33">
        <f>E69*G70</f>
        <v>107.51400000000001</v>
      </c>
      <c r="K70">
        <v>0.14</v>
      </c>
      <c r="L70" s="35">
        <f>K70*E69</f>
        <v>136.836</v>
      </c>
    </row>
    <row r="71" spans="2:8" ht="12.75">
      <c r="B71" t="s">
        <v>189</v>
      </c>
      <c r="C71" t="s">
        <v>188</v>
      </c>
      <c r="D71" s="3" t="s">
        <v>97</v>
      </c>
      <c r="E71" s="3">
        <f>E69</f>
        <v>977.4000000000001</v>
      </c>
      <c r="F71">
        <v>9.72</v>
      </c>
      <c r="H71" s="33">
        <f>E71*F71</f>
        <v>9500.328000000001</v>
      </c>
    </row>
    <row r="72" spans="2:8" ht="12.75">
      <c r="B72" t="s">
        <v>190</v>
      </c>
      <c r="C72" t="s">
        <v>191</v>
      </c>
      <c r="D72" s="3"/>
      <c r="E72" s="3"/>
      <c r="H72" s="33"/>
    </row>
    <row r="73" spans="3:12" ht="12.75">
      <c r="C73" t="s">
        <v>192</v>
      </c>
      <c r="D73" s="3" t="s">
        <v>194</v>
      </c>
      <c r="E73" s="3">
        <f>E71/100</f>
        <v>9.774000000000001</v>
      </c>
      <c r="F73" s="35">
        <v>222</v>
      </c>
      <c r="G73" s="35">
        <v>0.8</v>
      </c>
      <c r="H73" s="33">
        <f>E73*F73</f>
        <v>2169.8280000000004</v>
      </c>
      <c r="I73" s="33">
        <f>E73*F74</f>
        <v>131.949</v>
      </c>
      <c r="J73" s="34">
        <f>E73*G73</f>
        <v>7.819200000000001</v>
      </c>
      <c r="K73" s="32">
        <v>25.3</v>
      </c>
      <c r="L73" s="36">
        <f>K73*E73</f>
        <v>247.28220000000002</v>
      </c>
    </row>
    <row r="74" spans="3:12" ht="12.75">
      <c r="C74" t="s">
        <v>193</v>
      </c>
      <c r="D74" s="3"/>
      <c r="E74" s="3"/>
      <c r="F74" s="35">
        <v>13.5</v>
      </c>
      <c r="G74">
        <v>0.24</v>
      </c>
      <c r="J74" s="33">
        <f>E73*G74</f>
        <v>2.3457600000000003</v>
      </c>
      <c r="K74">
        <v>0.31</v>
      </c>
      <c r="L74" s="35">
        <f>K74*E73</f>
        <v>3.0299400000000003</v>
      </c>
    </row>
    <row r="75" spans="2:12" ht="12.75">
      <c r="B75" t="s">
        <v>195</v>
      </c>
      <c r="C75" t="s">
        <v>196</v>
      </c>
      <c r="D75" s="3" t="s">
        <v>110</v>
      </c>
      <c r="E75" s="3">
        <v>0.92</v>
      </c>
      <c r="F75" s="32">
        <v>103</v>
      </c>
      <c r="G75" s="32">
        <v>55.2</v>
      </c>
      <c r="H75" s="33">
        <f>E75*F75</f>
        <v>94.76</v>
      </c>
      <c r="I75" s="33">
        <f>E75*F76</f>
        <v>20.608</v>
      </c>
      <c r="J75" s="34">
        <f>E75*G75</f>
        <v>50.784000000000006</v>
      </c>
      <c r="K75" s="32">
        <v>35.1</v>
      </c>
      <c r="L75" s="36">
        <f>K75*E75</f>
        <v>32.292</v>
      </c>
    </row>
    <row r="76" spans="5:12" ht="12.75">
      <c r="E76" s="3"/>
      <c r="F76">
        <v>22.4</v>
      </c>
      <c r="G76">
        <v>15.6</v>
      </c>
      <c r="J76" s="33">
        <f>E75*G76</f>
        <v>14.352</v>
      </c>
      <c r="K76">
        <v>20.12</v>
      </c>
      <c r="L76" s="35">
        <f>K76*E75</f>
        <v>18.5104</v>
      </c>
    </row>
    <row r="77" spans="2:8" ht="12.75">
      <c r="B77" t="s">
        <v>197</v>
      </c>
      <c r="C77" t="s">
        <v>198</v>
      </c>
      <c r="D77" s="3" t="s">
        <v>110</v>
      </c>
      <c r="E77" s="3">
        <v>0.92</v>
      </c>
      <c r="F77">
        <v>287</v>
      </c>
      <c r="H77" s="33">
        <f>E77*F77</f>
        <v>264.04</v>
      </c>
    </row>
    <row r="78" spans="3:12" ht="12.75">
      <c r="C78" t="s">
        <v>86</v>
      </c>
      <c r="D78" s="3"/>
      <c r="E78" s="3"/>
      <c r="H78" s="33">
        <f>SUM(H69:H77)</f>
        <v>14970.930000000002</v>
      </c>
      <c r="I78" s="33">
        <f>SUM(I69:I77)</f>
        <v>875.8330000000001</v>
      </c>
      <c r="J78" s="34">
        <f>J69+J73+J75</f>
        <v>410.46720000000005</v>
      </c>
      <c r="L78" s="36">
        <f>L69+L73+L75</f>
        <v>1628.3862000000001</v>
      </c>
    </row>
    <row r="79" spans="5:12" ht="12.75">
      <c r="E79" s="3"/>
      <c r="J79" s="33">
        <f>J70+J74+J76</f>
        <v>124.21176000000001</v>
      </c>
      <c r="L79" s="35">
        <f>L70+L74+L76</f>
        <v>158.37634000000003</v>
      </c>
    </row>
    <row r="80" ht="12.75">
      <c r="E80" s="3"/>
    </row>
    <row r="81" spans="3:12" ht="12.75">
      <c r="C81" t="s">
        <v>199</v>
      </c>
      <c r="E81" s="3"/>
      <c r="H81" s="33">
        <f>H24+H44+H57+H66+H78</f>
        <v>397706.72500000003</v>
      </c>
      <c r="I81" s="33">
        <f>I24+I44+I57+I66+I78</f>
        <v>9165.4222</v>
      </c>
      <c r="J81" s="34">
        <f>J24+J44+J57+J66+J78</f>
        <v>13675.6482</v>
      </c>
      <c r="L81" s="36">
        <f>L24+L44+L57+L66+L78</f>
        <v>15262.0462</v>
      </c>
    </row>
    <row r="82" spans="5:12" ht="12.75">
      <c r="E82" s="3"/>
      <c r="J82" s="33">
        <f>J25+J45+J58+J67+J79</f>
        <v>4865.13306</v>
      </c>
      <c r="L82" s="35">
        <f>L25+L45+L58+L67+L79</f>
        <v>6275.01804</v>
      </c>
    </row>
    <row r="83" spans="3:8" ht="12.75">
      <c r="C83" t="s">
        <v>201</v>
      </c>
      <c r="H83" s="33">
        <f>H81-H93</f>
        <v>397347.92500000005</v>
      </c>
    </row>
    <row r="84" spans="3:8" ht="12.75">
      <c r="C84" t="s">
        <v>200</v>
      </c>
      <c r="E84" s="45">
        <v>0.18</v>
      </c>
      <c r="H84" s="33">
        <f>H83*E84</f>
        <v>71522.6265</v>
      </c>
    </row>
    <row r="85" spans="3:8" ht="12.75">
      <c r="C85" t="s">
        <v>202</v>
      </c>
      <c r="H85" s="33">
        <f>H84*0.092</f>
        <v>6580.081638</v>
      </c>
    </row>
    <row r="86" spans="3:8" ht="12.75">
      <c r="C86" t="s">
        <v>203</v>
      </c>
      <c r="H86" s="33">
        <f>H84*0.18</f>
        <v>12874.072769999999</v>
      </c>
    </row>
    <row r="87" spans="3:8" ht="12.75">
      <c r="C87" t="s">
        <v>204</v>
      </c>
      <c r="E87" s="45">
        <v>0.08</v>
      </c>
      <c r="H87" s="33">
        <f>H83+H84*0.08</f>
        <v>403069.73512</v>
      </c>
    </row>
    <row r="88" spans="3:8" ht="12.75">
      <c r="C88" t="s">
        <v>205</v>
      </c>
      <c r="E88">
        <v>1.6</v>
      </c>
      <c r="H88" s="33">
        <f>(H83+H84+H87)*E88</f>
        <v>1395104.4585920004</v>
      </c>
    </row>
    <row r="89" spans="2:8" ht="12.75">
      <c r="B89" s="1" t="s">
        <v>206</v>
      </c>
      <c r="C89" t="s">
        <v>207</v>
      </c>
      <c r="H89" s="33">
        <f>H88</f>
        <v>1395104.4585920004</v>
      </c>
    </row>
    <row r="90" spans="3:8" ht="12.75">
      <c r="C90" t="s">
        <v>202</v>
      </c>
      <c r="H90" s="33">
        <f>L81+L82+H85</f>
        <v>28117.145878</v>
      </c>
    </row>
    <row r="91" spans="3:8" ht="12.75">
      <c r="C91" t="s">
        <v>203</v>
      </c>
      <c r="H91" s="33">
        <f>J81+J82+H86</f>
        <v>31414.85403</v>
      </c>
    </row>
    <row r="93" spans="3:8" ht="12.75">
      <c r="C93" t="s">
        <v>208</v>
      </c>
      <c r="H93" s="33">
        <f>H75+H77</f>
        <v>358.8</v>
      </c>
    </row>
    <row r="94" spans="3:8" ht="12.75">
      <c r="C94" t="s">
        <v>200</v>
      </c>
      <c r="E94" s="46">
        <v>0.086</v>
      </c>
      <c r="H94" s="33">
        <f>H93*E94</f>
        <v>30.8568</v>
      </c>
    </row>
    <row r="95" spans="3:8" ht="12.75">
      <c r="C95" t="s">
        <v>202</v>
      </c>
      <c r="H95" s="33">
        <f>H94*0.092</f>
        <v>2.8388256</v>
      </c>
    </row>
    <row r="96" spans="3:8" ht="12.75">
      <c r="C96" t="s">
        <v>203</v>
      </c>
      <c r="H96" s="33">
        <f>H94*0.18</f>
        <v>5.554224</v>
      </c>
    </row>
    <row r="97" spans="3:8" ht="12.75">
      <c r="C97" t="s">
        <v>204</v>
      </c>
      <c r="E97" s="45">
        <v>0.08</v>
      </c>
      <c r="H97" s="33">
        <f>L75+L76*0.08</f>
        <v>33.772832</v>
      </c>
    </row>
    <row r="98" spans="3:8" ht="12.75">
      <c r="C98" t="s">
        <v>205</v>
      </c>
      <c r="E98">
        <v>1.6</v>
      </c>
      <c r="H98" s="33">
        <f>(H93+H94+H97)*E98</f>
        <v>677.4874112000001</v>
      </c>
    </row>
    <row r="99" spans="2:8" ht="12.75">
      <c r="B99" s="1" t="s">
        <v>206</v>
      </c>
      <c r="C99" t="s">
        <v>209</v>
      </c>
      <c r="H99" s="33">
        <f>H98</f>
        <v>677.4874112000001</v>
      </c>
    </row>
    <row r="100" spans="3:8" ht="12.75">
      <c r="C100" t="s">
        <v>202</v>
      </c>
      <c r="H100" s="33">
        <f>L91+L92+H95</f>
        <v>2.8388256</v>
      </c>
    </row>
    <row r="101" spans="3:8" ht="12.75">
      <c r="C101" t="s">
        <v>203</v>
      </c>
      <c r="H101" s="33">
        <f>J91+J92+H96</f>
        <v>5.554224</v>
      </c>
    </row>
    <row r="103" spans="3:8" ht="12.75">
      <c r="C103" t="s">
        <v>210</v>
      </c>
      <c r="H103" s="33">
        <f>H89+H99</f>
        <v>1395781.9460032005</v>
      </c>
    </row>
    <row r="104" spans="3:8" ht="12.75">
      <c r="C104" t="s">
        <v>202</v>
      </c>
      <c r="H104" s="33">
        <f>H90+H100</f>
        <v>28119.9847036</v>
      </c>
    </row>
    <row r="105" spans="3:8" ht="12.75">
      <c r="C105" t="s">
        <v>203</v>
      </c>
      <c r="H105" s="33">
        <f>H91+H101</f>
        <v>31420.408253999998</v>
      </c>
    </row>
  </sheetData>
  <printOptions/>
  <pageMargins left="0.75" right="0.31" top="0.47" bottom="0.59" header="0.39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27" sqref="F27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  <col min="7" max="7" width="7.25390625" style="0" customWidth="1"/>
  </cols>
  <sheetData>
    <row r="1" ht="12.75">
      <c r="C1" s="3" t="s">
        <v>28</v>
      </c>
    </row>
    <row r="2" spans="1:3" ht="12.75">
      <c r="A2" s="5"/>
      <c r="B2" s="5"/>
      <c r="C2" s="3" t="s">
        <v>246</v>
      </c>
    </row>
    <row r="3" spans="1:6" ht="12.75">
      <c r="A3" s="2"/>
      <c r="B3" s="2"/>
      <c r="C3" s="2"/>
      <c r="D3" s="2"/>
      <c r="E3" s="2"/>
      <c r="F3" s="2"/>
    </row>
    <row r="4" spans="1:7" ht="12.75">
      <c r="A4" s="5"/>
      <c r="B4" s="7"/>
      <c r="C4" s="30" t="s">
        <v>32</v>
      </c>
      <c r="D4" s="7" t="s">
        <v>34</v>
      </c>
      <c r="E4" s="7" t="s">
        <v>76</v>
      </c>
      <c r="F4" s="7" t="s">
        <v>77</v>
      </c>
      <c r="G4" s="6"/>
    </row>
    <row r="5" spans="1:7" ht="12.75">
      <c r="A5" s="6" t="s">
        <v>30</v>
      </c>
      <c r="B5" s="8" t="s">
        <v>31</v>
      </c>
      <c r="C5" s="8"/>
      <c r="D5" s="8"/>
      <c r="E5" s="8" t="s">
        <v>75</v>
      </c>
      <c r="F5" s="8" t="s">
        <v>75</v>
      </c>
      <c r="G5" s="6"/>
    </row>
    <row r="6" spans="1:7" ht="12.75">
      <c r="A6" s="9"/>
      <c r="B6" s="9"/>
      <c r="C6" s="10" t="s">
        <v>33</v>
      </c>
      <c r="D6" s="10" t="s">
        <v>35</v>
      </c>
      <c r="E6" s="10" t="s">
        <v>36</v>
      </c>
      <c r="F6" s="20" t="s">
        <v>37</v>
      </c>
      <c r="G6" s="6"/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  <c r="G7" s="6"/>
    </row>
    <row r="8" spans="1:7" ht="12.75">
      <c r="A8" s="6">
        <v>1</v>
      </c>
      <c r="B8" s="6" t="s">
        <v>67</v>
      </c>
      <c r="C8" s="8"/>
      <c r="D8" s="8"/>
      <c r="E8" s="8"/>
      <c r="F8" s="8"/>
      <c r="G8" s="6"/>
    </row>
    <row r="9" spans="1:7" ht="12.75">
      <c r="A9" s="6"/>
      <c r="B9" s="6" t="s">
        <v>153</v>
      </c>
      <c r="C9" s="8" t="s">
        <v>155</v>
      </c>
      <c r="D9" s="8">
        <v>90</v>
      </c>
      <c r="E9" s="8">
        <v>5.5</v>
      </c>
      <c r="F9" s="8"/>
      <c r="G9" s="6"/>
    </row>
    <row r="10" spans="1:7" ht="12.75">
      <c r="A10" s="6"/>
      <c r="B10" s="8" t="s">
        <v>154</v>
      </c>
      <c r="C10" s="8" t="s">
        <v>156</v>
      </c>
      <c r="D10" s="8">
        <v>111</v>
      </c>
      <c r="E10" s="8">
        <v>8.6</v>
      </c>
      <c r="F10" s="8"/>
      <c r="G10" s="6"/>
    </row>
    <row r="11" spans="1:7" ht="12.75">
      <c r="A11" s="6">
        <v>2</v>
      </c>
      <c r="B11" s="6" t="s">
        <v>68</v>
      </c>
      <c r="C11" s="8" t="s">
        <v>118</v>
      </c>
      <c r="D11" s="8">
        <v>89</v>
      </c>
      <c r="E11" s="8">
        <v>0.8</v>
      </c>
      <c r="F11" s="8"/>
      <c r="G11" s="6"/>
    </row>
    <row r="12" spans="1:7" ht="12.75">
      <c r="A12" s="6"/>
      <c r="B12" s="6"/>
      <c r="C12" s="8"/>
      <c r="D12" s="8"/>
      <c r="E12" s="8"/>
      <c r="F12" s="8"/>
      <c r="G12" s="6"/>
    </row>
    <row r="13" spans="1:7" ht="12.75">
      <c r="A13" s="6">
        <v>3</v>
      </c>
      <c r="B13" s="6" t="s">
        <v>119</v>
      </c>
      <c r="C13" s="8" t="s">
        <v>121</v>
      </c>
      <c r="D13" s="8">
        <v>111</v>
      </c>
      <c r="E13" s="8">
        <v>7</v>
      </c>
      <c r="F13" s="8"/>
      <c r="G13" s="6"/>
    </row>
    <row r="14" spans="1:7" ht="12.75">
      <c r="A14" s="6"/>
      <c r="B14" s="6" t="s">
        <v>120</v>
      </c>
      <c r="C14" s="8" t="s">
        <v>122</v>
      </c>
      <c r="D14" s="8">
        <v>90</v>
      </c>
      <c r="E14" s="8">
        <v>5.2</v>
      </c>
      <c r="F14" s="8"/>
      <c r="G14" s="6"/>
    </row>
    <row r="15" spans="1:7" ht="12.75">
      <c r="A15" s="6"/>
      <c r="B15" s="6"/>
      <c r="C15" s="8"/>
      <c r="D15" s="8"/>
      <c r="E15" s="8"/>
      <c r="F15" s="8"/>
      <c r="G15" s="6"/>
    </row>
    <row r="16" spans="1:7" ht="12.75">
      <c r="A16" s="6">
        <v>4</v>
      </c>
      <c r="B16" s="6" t="s">
        <v>123</v>
      </c>
      <c r="C16" s="8" t="s">
        <v>124</v>
      </c>
      <c r="D16" s="8">
        <v>148</v>
      </c>
      <c r="E16" s="8">
        <v>12.1</v>
      </c>
      <c r="F16" s="8"/>
      <c r="G16" s="6"/>
    </row>
    <row r="17" spans="1:7" ht="12.75">
      <c r="A17" s="6"/>
      <c r="B17" s="6"/>
      <c r="C17" s="8"/>
      <c r="D17" s="8"/>
      <c r="E17" s="8"/>
      <c r="F17" s="8"/>
      <c r="G17" s="6"/>
    </row>
    <row r="18" spans="1:7" ht="12.75">
      <c r="A18" s="6">
        <v>5</v>
      </c>
      <c r="B18" s="6" t="s">
        <v>160</v>
      </c>
      <c r="C18" s="8" t="s">
        <v>161</v>
      </c>
      <c r="D18" s="8">
        <v>272</v>
      </c>
      <c r="E18" s="8">
        <v>3.5</v>
      </c>
      <c r="F18" s="8"/>
      <c r="G18" s="6"/>
    </row>
    <row r="19" spans="1:7" ht="12.75">
      <c r="A19" s="6"/>
      <c r="B19" s="6"/>
      <c r="C19" s="8"/>
      <c r="D19" s="8"/>
      <c r="E19" s="8"/>
      <c r="F19" s="8"/>
      <c r="G19" s="6"/>
    </row>
    <row r="20" spans="1:7" ht="12.75">
      <c r="A20" s="6">
        <v>6</v>
      </c>
      <c r="B20" s="6" t="s">
        <v>71</v>
      </c>
      <c r="C20" s="8" t="s">
        <v>125</v>
      </c>
      <c r="D20" s="8">
        <v>89</v>
      </c>
      <c r="E20" s="8">
        <v>1.64</v>
      </c>
      <c r="F20" s="8">
        <v>5.4</v>
      </c>
      <c r="G20" s="6"/>
    </row>
    <row r="21" spans="1:7" ht="12.75">
      <c r="A21" s="6"/>
      <c r="B21" s="6"/>
      <c r="C21" s="8" t="s">
        <v>126</v>
      </c>
      <c r="D21" s="8">
        <v>92</v>
      </c>
      <c r="E21" s="8">
        <v>2.2</v>
      </c>
      <c r="F21" s="8">
        <v>7.2</v>
      </c>
      <c r="G21" s="6"/>
    </row>
    <row r="22" spans="1:7" ht="12.75">
      <c r="A22" s="6"/>
      <c r="B22" s="6"/>
      <c r="C22" s="8" t="s">
        <v>127</v>
      </c>
      <c r="D22" s="8">
        <v>181</v>
      </c>
      <c r="E22" s="8">
        <v>3.33</v>
      </c>
      <c r="F22" s="8">
        <v>10.8</v>
      </c>
      <c r="G22" s="6"/>
    </row>
    <row r="23" spans="1:7" ht="12.75">
      <c r="A23" s="6"/>
      <c r="B23" s="6"/>
      <c r="C23" s="8"/>
      <c r="D23" s="8"/>
      <c r="E23" s="8"/>
      <c r="F23" s="8"/>
      <c r="G23" s="6"/>
    </row>
    <row r="24" spans="1:7" ht="12.75">
      <c r="A24" s="6">
        <v>7</v>
      </c>
      <c r="B24" s="6" t="s">
        <v>72</v>
      </c>
      <c r="C24" s="8" t="s">
        <v>128</v>
      </c>
      <c r="D24" s="8">
        <v>816</v>
      </c>
      <c r="E24" s="8">
        <v>2.65</v>
      </c>
      <c r="F24" s="8">
        <v>18</v>
      </c>
      <c r="G24" s="6"/>
    </row>
    <row r="25" spans="1:7" ht="12.75">
      <c r="A25" s="6"/>
      <c r="B25" s="6"/>
      <c r="C25" s="8"/>
      <c r="D25" s="8"/>
      <c r="E25" s="8"/>
      <c r="F25" s="8"/>
      <c r="G25" s="6"/>
    </row>
    <row r="26" spans="1:7" ht="12.75">
      <c r="A26" s="6">
        <v>8</v>
      </c>
      <c r="B26" s="6" t="s">
        <v>73</v>
      </c>
      <c r="C26" s="8" t="s">
        <v>129</v>
      </c>
      <c r="D26" s="8">
        <v>181</v>
      </c>
      <c r="E26" s="8"/>
      <c r="F26" s="8">
        <f>1.8*3</f>
        <v>5.4</v>
      </c>
      <c r="G26" s="6"/>
    </row>
    <row r="27" spans="1:7" ht="12.75">
      <c r="A27" s="6"/>
      <c r="B27" s="6"/>
      <c r="C27" s="8"/>
      <c r="D27" s="8"/>
      <c r="E27" s="8"/>
      <c r="F27" s="8"/>
      <c r="G27" s="6"/>
    </row>
    <row r="28" spans="1:7" ht="12.75">
      <c r="A28" s="6">
        <v>9</v>
      </c>
      <c r="B28" s="6" t="s">
        <v>74</v>
      </c>
      <c r="C28" s="8" t="s">
        <v>157</v>
      </c>
      <c r="D28" s="8">
        <v>2</v>
      </c>
      <c r="E28" s="8"/>
      <c r="F28" s="8">
        <v>20.25</v>
      </c>
      <c r="G28" s="6"/>
    </row>
    <row r="29" spans="1:7" ht="12.75">
      <c r="A29" s="2"/>
      <c r="B29" s="9"/>
      <c r="C29" s="10"/>
      <c r="D29" s="10"/>
      <c r="E29" s="10"/>
      <c r="F29" s="20"/>
      <c r="G29" s="6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6" ht="12.75">
      <c r="A33" s="5"/>
      <c r="B33" s="5"/>
      <c r="C33" s="5"/>
      <c r="D33" s="5"/>
      <c r="E33" s="5"/>
      <c r="F33" s="5"/>
    </row>
  </sheetData>
  <printOptions/>
  <pageMargins left="0.75" right="0.27" top="0.7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D56" sqref="D56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247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4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  <c r="N4" s="6"/>
    </row>
    <row r="5" spans="1:14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  <c r="N5" s="6"/>
    </row>
    <row r="6" spans="1:14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  <c r="N6" s="6"/>
    </row>
    <row r="7" spans="1:14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  <c r="N7" s="6"/>
    </row>
    <row r="8" spans="1:14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  <c r="N8" s="6"/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  <c r="N9" s="6"/>
    </row>
    <row r="10" spans="1:13" ht="12.75">
      <c r="A10">
        <v>1</v>
      </c>
      <c r="B10" t="s">
        <v>144</v>
      </c>
      <c r="C10" s="3" t="s">
        <v>35</v>
      </c>
      <c r="D10" s="3">
        <v>90</v>
      </c>
      <c r="E10" s="3" t="s">
        <v>168</v>
      </c>
      <c r="F10" s="39">
        <v>2.6</v>
      </c>
      <c r="G10" s="39">
        <f>F10*D10</f>
        <v>234</v>
      </c>
      <c r="H10" s="41">
        <f>(F10*D10)/8</f>
        <v>29.25</v>
      </c>
      <c r="I10" t="s">
        <v>149</v>
      </c>
      <c r="J10">
        <v>5</v>
      </c>
      <c r="K10">
        <v>1</v>
      </c>
      <c r="L10" s="32">
        <v>1.85</v>
      </c>
      <c r="M10">
        <f>L10+L11*D10</f>
        <v>84.83</v>
      </c>
    </row>
    <row r="11" spans="2:12" ht="12.75">
      <c r="B11" t="s">
        <v>169</v>
      </c>
      <c r="D11" s="3"/>
      <c r="F11" s="3">
        <v>0.87</v>
      </c>
      <c r="G11" s="3">
        <f>F11*D10</f>
        <v>78.3</v>
      </c>
      <c r="H11" s="42">
        <f>(F11*D10)/8</f>
        <v>9.7875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111</v>
      </c>
      <c r="E12" s="3" t="s">
        <v>168</v>
      </c>
      <c r="F12" s="39">
        <v>3</v>
      </c>
      <c r="G12" s="39">
        <f>F12*D12</f>
        <v>333</v>
      </c>
      <c r="H12" s="41">
        <f>(F12*D12)/8</f>
        <v>41.625</v>
      </c>
      <c r="J12">
        <v>3</v>
      </c>
      <c r="K12">
        <v>1</v>
      </c>
      <c r="L12" s="32">
        <v>2.4</v>
      </c>
      <c r="M12">
        <f>L12+L13*D12</f>
        <v>120.06000000000002</v>
      </c>
    </row>
    <row r="13" spans="3:12" ht="12.75">
      <c r="C13" s="3"/>
      <c r="D13" s="3"/>
      <c r="E13" s="3"/>
      <c r="F13" s="3">
        <v>1</v>
      </c>
      <c r="G13" s="3">
        <f>F13*D12</f>
        <v>111</v>
      </c>
      <c r="H13" s="42">
        <f>(F13*D12)/8</f>
        <v>13.875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90</v>
      </c>
      <c r="E16" s="3" t="s">
        <v>146</v>
      </c>
      <c r="F16" s="37">
        <v>5.5</v>
      </c>
      <c r="G16" s="39">
        <f>F16*D16</f>
        <v>495</v>
      </c>
      <c r="H16" s="41">
        <f>(F16*D16)/8</f>
        <v>61.875</v>
      </c>
      <c r="I16" t="s">
        <v>149</v>
      </c>
      <c r="J16">
        <v>5</v>
      </c>
      <c r="K16">
        <v>1</v>
      </c>
      <c r="L16" s="36">
        <v>4.11</v>
      </c>
      <c r="M16">
        <f>L16+L17*D16</f>
        <v>109.41</v>
      </c>
    </row>
    <row r="17" spans="2:12" ht="12.75">
      <c r="B17" s="1"/>
      <c r="D17" s="3"/>
      <c r="E17" s="3"/>
      <c r="F17" s="38">
        <v>1.1</v>
      </c>
      <c r="G17" s="3">
        <f>F17*D16</f>
        <v>99.00000000000001</v>
      </c>
      <c r="H17" s="42">
        <f>(F17*D16)/8</f>
        <v>12.375000000000002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111</v>
      </c>
      <c r="E18" s="3" t="s">
        <v>146</v>
      </c>
      <c r="F18" s="37">
        <v>6</v>
      </c>
      <c r="G18" s="39">
        <f>F18*D18</f>
        <v>666</v>
      </c>
      <c r="H18" s="41">
        <f>(F18*D18)/8</f>
        <v>83.25</v>
      </c>
      <c r="J18">
        <v>3</v>
      </c>
      <c r="K18">
        <v>2</v>
      </c>
      <c r="L18" s="32">
        <v>4.49</v>
      </c>
      <c r="M18">
        <f>L18+L19*D18</f>
        <v>145.46</v>
      </c>
    </row>
    <row r="19" spans="3:12" ht="12.75">
      <c r="C19" s="3"/>
      <c r="D19" s="3"/>
      <c r="E19" s="3"/>
      <c r="F19" s="38">
        <v>1.2</v>
      </c>
      <c r="G19" s="42">
        <f>F19*D18</f>
        <v>133.2</v>
      </c>
      <c r="H19" s="42">
        <f>(F19*D18)/8</f>
        <v>16.65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89</v>
      </c>
      <c r="E22" s="3" t="s">
        <v>152</v>
      </c>
      <c r="F22" s="39">
        <v>1.1</v>
      </c>
      <c r="G22" s="41">
        <f>F22*D22</f>
        <v>97.9</v>
      </c>
      <c r="H22" s="41">
        <f>(F22*D22)/8</f>
        <v>12.2375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21.560000000000002</v>
      </c>
    </row>
    <row r="23" spans="3:12" ht="12.75">
      <c r="C23" s="3"/>
      <c r="D23" s="3"/>
      <c r="E23" s="3"/>
      <c r="F23" s="3">
        <v>0.22</v>
      </c>
      <c r="G23" s="42">
        <f>F23*D22</f>
        <v>19.580000000000002</v>
      </c>
      <c r="H23" s="42">
        <f>(F23*D22)/8</f>
        <v>2.4475000000000002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272</v>
      </c>
      <c r="E28" s="3" t="s">
        <v>152</v>
      </c>
      <c r="F28" s="39">
        <v>4.3</v>
      </c>
      <c r="G28" s="41">
        <f>F28*D28</f>
        <v>1169.6</v>
      </c>
      <c r="H28" s="41">
        <f>(F28*D28)/8</f>
        <v>146.2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251.28400000000002</v>
      </c>
    </row>
    <row r="29" spans="3:12" ht="12.75">
      <c r="C29" s="3"/>
      <c r="D29" s="3"/>
      <c r="E29" s="3"/>
      <c r="F29" s="3">
        <v>0.86</v>
      </c>
      <c r="G29" s="42">
        <f>F29*D28</f>
        <v>233.92</v>
      </c>
      <c r="H29" s="42">
        <f>(F29*D28)/8</f>
        <v>29.24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171</v>
      </c>
      <c r="C34" s="3" t="s">
        <v>35</v>
      </c>
      <c r="D34" s="3">
        <v>148</v>
      </c>
      <c r="E34" s="3" t="s">
        <v>152</v>
      </c>
      <c r="F34" s="40">
        <v>8</v>
      </c>
      <c r="G34" s="41">
        <f>F34*D34</f>
        <v>1184</v>
      </c>
      <c r="H34" s="41">
        <f>(F34*D34)/8</f>
        <v>148</v>
      </c>
      <c r="I34" t="s">
        <v>149</v>
      </c>
      <c r="J34">
        <v>6</v>
      </c>
      <c r="K34">
        <v>1</v>
      </c>
      <c r="L34" s="32">
        <v>6.56</v>
      </c>
      <c r="M34">
        <f>L34+L35*D34</f>
        <v>258.15999999999997</v>
      </c>
    </row>
    <row r="35" spans="4:12" ht="12.75">
      <c r="D35" s="3"/>
      <c r="F35" s="3">
        <v>1.6</v>
      </c>
      <c r="G35" s="42">
        <f>F35*D34</f>
        <v>236.8</v>
      </c>
      <c r="H35" s="42">
        <f>(F35*D34)/8</f>
        <v>29.6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f>89+181+92</f>
        <v>362</v>
      </c>
      <c r="E41" s="3" t="s">
        <v>173</v>
      </c>
      <c r="F41" s="40">
        <v>3</v>
      </c>
      <c r="G41" s="41">
        <f>F41*D41</f>
        <v>1086</v>
      </c>
      <c r="H41" s="41">
        <f>(F41*D41)/8</f>
        <v>135.75</v>
      </c>
      <c r="I41" t="s">
        <v>149</v>
      </c>
      <c r="J41">
        <v>5</v>
      </c>
      <c r="K41">
        <v>1</v>
      </c>
      <c r="L41" s="32">
        <v>2.28</v>
      </c>
      <c r="M41">
        <f>L41+L42*D41</f>
        <v>290.07</v>
      </c>
    </row>
    <row r="42" spans="3:12" ht="12.75">
      <c r="C42" s="3"/>
      <c r="D42" s="3"/>
      <c r="F42" s="3">
        <v>0.75</v>
      </c>
      <c r="G42" s="42">
        <f>F42*D41</f>
        <v>271.5</v>
      </c>
      <c r="H42" s="42">
        <f>(F42*D41)/8</f>
        <v>33.9375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816</v>
      </c>
      <c r="E47" s="3" t="s">
        <v>174</v>
      </c>
      <c r="F47" s="39">
        <v>1.2</v>
      </c>
      <c r="G47" s="41">
        <f>F47*D47</f>
        <v>979.1999999999999</v>
      </c>
      <c r="H47" s="41">
        <f>(F47*D47)/8</f>
        <v>122.39999999999999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260.337</v>
      </c>
    </row>
    <row r="48" spans="4:12" ht="12.75">
      <c r="D48" s="3"/>
      <c r="E48" s="3"/>
      <c r="F48" s="3">
        <v>0.3</v>
      </c>
      <c r="G48" s="42">
        <f>F48*D47</f>
        <v>244.79999999999998</v>
      </c>
      <c r="H48" s="42">
        <f>(F48*D47)/8</f>
        <v>30.599999999999998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55.93</v>
      </c>
      <c r="E52" s="3" t="s">
        <v>176</v>
      </c>
      <c r="F52" s="3">
        <v>18.5</v>
      </c>
      <c r="G52" s="42">
        <f>F52*D52</f>
        <v>1034.705</v>
      </c>
      <c r="H52" s="42">
        <f>G52/8</f>
        <v>129.338125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51</v>
      </c>
      <c r="E55" s="3" t="s">
        <v>176</v>
      </c>
      <c r="F55" s="3">
        <v>6.4</v>
      </c>
      <c r="G55" s="42">
        <f>F55*D55</f>
        <v>326.40000000000003</v>
      </c>
      <c r="H55" s="42">
        <f>G55/8</f>
        <v>40.800000000000004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63" bottom="0.62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06"/>
  <sheetViews>
    <sheetView view="pageBreakPreview" zoomScale="60" workbookViewId="0" topLeftCell="A1">
      <selection activeCell="I17" sqref="H17:I17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251</v>
      </c>
      <c r="D3" s="1"/>
    </row>
    <row r="4" spans="1:12" ht="12.75">
      <c r="A4" t="s">
        <v>1</v>
      </c>
      <c r="I4" t="s">
        <v>3</v>
      </c>
      <c r="K4" s="47">
        <v>917.058</v>
      </c>
      <c r="L4" t="s">
        <v>211</v>
      </c>
    </row>
    <row r="5" spans="9:12" ht="12.75">
      <c r="I5" t="s">
        <v>4</v>
      </c>
      <c r="K5" s="47">
        <v>19.335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</row>
    <row r="8" spans="1:11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</row>
    <row r="9" spans="2:11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</row>
    <row r="10" spans="2:12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</row>
    <row r="11" spans="1:12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</row>
    <row r="12" spans="1:12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</row>
    <row r="13" spans="1:12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v>114</v>
      </c>
      <c r="F15" s="32">
        <v>7.59</v>
      </c>
      <c r="G15" s="32">
        <v>5.85</v>
      </c>
      <c r="H15" s="33">
        <f>E15*F15</f>
        <v>865.26</v>
      </c>
      <c r="I15" s="33">
        <f>E15*F16</f>
        <v>198.35999999999999</v>
      </c>
      <c r="J15" s="34">
        <f>E15*G15</f>
        <v>666.9</v>
      </c>
      <c r="K15" s="32">
        <v>3.01</v>
      </c>
      <c r="L15" s="32">
        <f>K15*E15</f>
        <v>343.14</v>
      </c>
    </row>
    <row r="16" spans="3:12" ht="12.75">
      <c r="C16" t="s">
        <v>79</v>
      </c>
      <c r="F16">
        <v>1.74</v>
      </c>
      <c r="G16">
        <v>2.13</v>
      </c>
      <c r="J16" s="33">
        <f>E15*G16</f>
        <v>242.82</v>
      </c>
      <c r="K16">
        <v>2.75</v>
      </c>
      <c r="L16">
        <f>K16*E15</f>
        <v>313.5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v>251.94</v>
      </c>
    </row>
    <row r="19" spans="2:8" ht="12.75">
      <c r="B19" t="s">
        <v>178</v>
      </c>
      <c r="C19" t="s">
        <v>83</v>
      </c>
      <c r="D19" s="3" t="s">
        <v>179</v>
      </c>
      <c r="E19" s="3">
        <v>101.46</v>
      </c>
      <c r="F19">
        <v>24.5</v>
      </c>
      <c r="H19" s="33">
        <f>E19*F19</f>
        <v>2485.77</v>
      </c>
    </row>
    <row r="20" spans="2:12" ht="12.75">
      <c r="B20" t="s">
        <v>180</v>
      </c>
      <c r="C20" t="s">
        <v>84</v>
      </c>
      <c r="D20" s="3" t="s">
        <v>35</v>
      </c>
      <c r="E20" s="3">
        <v>74</v>
      </c>
      <c r="F20" s="32">
        <v>6.7</v>
      </c>
      <c r="G20" s="32">
        <v>2.68</v>
      </c>
      <c r="H20" s="33">
        <f>E20*F20</f>
        <v>495.8</v>
      </c>
      <c r="I20" s="33">
        <f>E20*F21</f>
        <v>200.54</v>
      </c>
      <c r="J20" s="34">
        <f>E20*G20</f>
        <v>198.32000000000002</v>
      </c>
      <c r="K20" s="32">
        <v>4.51</v>
      </c>
      <c r="L20" s="32">
        <f>K20*E20</f>
        <v>333.74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71.03999999999999</v>
      </c>
      <c r="K21">
        <v>1.24</v>
      </c>
      <c r="L21">
        <f>K21*E20</f>
        <v>91.76</v>
      </c>
    </row>
    <row r="22" spans="2:8" ht="12.75">
      <c r="B22" s="43" t="s">
        <v>181</v>
      </c>
      <c r="C22" t="s">
        <v>85</v>
      </c>
      <c r="D22" s="3" t="s">
        <v>82</v>
      </c>
      <c r="E22" s="3">
        <v>23.68</v>
      </c>
      <c r="F22">
        <v>68.7</v>
      </c>
      <c r="H22" s="33">
        <f>E22*F22</f>
        <v>1626.816</v>
      </c>
    </row>
    <row r="23" spans="2:8" ht="12.75">
      <c r="B23" t="s">
        <v>178</v>
      </c>
      <c r="C23" t="s">
        <v>167</v>
      </c>
      <c r="D23" s="3" t="s">
        <v>179</v>
      </c>
      <c r="E23" s="3">
        <v>14.8</v>
      </c>
      <c r="F23">
        <v>24.5</v>
      </c>
      <c r="H23" s="33">
        <f>E23*F23</f>
        <v>362.6</v>
      </c>
    </row>
    <row r="24" spans="3:12" ht="12.75">
      <c r="C24" t="s">
        <v>86</v>
      </c>
      <c r="D24" s="3"/>
      <c r="E24" s="3"/>
      <c r="H24" s="33">
        <f>SUM(H15:H23)</f>
        <v>5836.246</v>
      </c>
      <c r="I24" s="33">
        <f>SUM(I15:I23)</f>
        <v>398.9</v>
      </c>
      <c r="J24" s="34">
        <f>J15+J20</f>
        <v>865.22</v>
      </c>
      <c r="L24" s="32">
        <f>L15+L20</f>
        <v>676.88</v>
      </c>
    </row>
    <row r="25" spans="4:12" ht="12.75">
      <c r="D25" s="3"/>
      <c r="E25" s="3"/>
      <c r="H25" s="33"/>
      <c r="I25" s="33"/>
      <c r="J25" s="33">
        <f>J16+J21</f>
        <v>313.86</v>
      </c>
      <c r="L25">
        <f>L16+L21</f>
        <v>405.26</v>
      </c>
    </row>
    <row r="26" spans="3:5" ht="12.75">
      <c r="C26" s="3" t="s">
        <v>69</v>
      </c>
      <c r="D26" s="3"/>
      <c r="E26" s="3"/>
    </row>
    <row r="27" spans="2:5" ht="12.75">
      <c r="B27" t="s">
        <v>87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v>78</v>
      </c>
      <c r="F28" s="32">
        <v>20.24</v>
      </c>
      <c r="G28" s="32">
        <v>8.19</v>
      </c>
      <c r="H28" s="33">
        <f>E28*F28</f>
        <v>1578.7199999999998</v>
      </c>
      <c r="I28" s="33">
        <f>E28*F29</f>
        <v>453.17999999999995</v>
      </c>
      <c r="J28" s="34">
        <f>E28*G28</f>
        <v>638.8199999999999</v>
      </c>
      <c r="K28" s="32">
        <v>9.69</v>
      </c>
      <c r="L28" s="36">
        <f>K28*E28</f>
        <v>755.8199999999999</v>
      </c>
    </row>
    <row r="29" spans="3:12" ht="12.75">
      <c r="C29" t="s">
        <v>90</v>
      </c>
      <c r="D29" s="3" t="s">
        <v>35</v>
      </c>
      <c r="E29" s="3"/>
      <c r="F29">
        <v>5.81</v>
      </c>
      <c r="G29">
        <v>2.95</v>
      </c>
      <c r="J29" s="33">
        <f>E28*G29</f>
        <v>230.10000000000002</v>
      </c>
      <c r="K29" s="44">
        <v>3.81</v>
      </c>
      <c r="L29" s="35">
        <f>K29*E28</f>
        <v>297.18</v>
      </c>
    </row>
    <row r="30" spans="2:5" ht="12.75">
      <c r="B30" t="s">
        <v>132</v>
      </c>
      <c r="C30" t="s">
        <v>88</v>
      </c>
      <c r="D30" s="3"/>
      <c r="E30" s="3"/>
    </row>
    <row r="31" spans="3:12" ht="12.75">
      <c r="C31" t="s">
        <v>89</v>
      </c>
      <c r="D31" s="3"/>
      <c r="E31" s="3">
        <v>36</v>
      </c>
      <c r="F31" s="32">
        <v>23.06</v>
      </c>
      <c r="G31" s="32">
        <v>9.48</v>
      </c>
      <c r="H31" s="33">
        <f>E31*F31</f>
        <v>830.16</v>
      </c>
      <c r="I31" s="33">
        <f>E31*F32</f>
        <v>247.68</v>
      </c>
      <c r="J31" s="34">
        <f>E31*G31</f>
        <v>341.28000000000003</v>
      </c>
      <c r="K31" s="32">
        <v>11.5</v>
      </c>
      <c r="L31" s="36">
        <f>K31*E31</f>
        <v>414</v>
      </c>
    </row>
    <row r="32" spans="3:12" ht="12.75">
      <c r="C32" t="s">
        <v>131</v>
      </c>
      <c r="D32" s="3" t="s">
        <v>35</v>
      </c>
      <c r="E32" s="3"/>
      <c r="F32">
        <v>6.88</v>
      </c>
      <c r="G32">
        <v>3.4</v>
      </c>
      <c r="J32" s="33">
        <f>E31*G32</f>
        <v>122.39999999999999</v>
      </c>
      <c r="K32">
        <v>4.39</v>
      </c>
      <c r="L32" s="35">
        <f>K32*E31</f>
        <v>158.04</v>
      </c>
    </row>
    <row r="33" spans="2:9" ht="12.75">
      <c r="B33" t="s">
        <v>182</v>
      </c>
      <c r="C33" t="s">
        <v>91</v>
      </c>
      <c r="D33" s="3" t="s">
        <v>82</v>
      </c>
      <c r="E33" s="3">
        <v>258.94</v>
      </c>
      <c r="F33">
        <v>75.8</v>
      </c>
      <c r="H33" s="33">
        <f>E33*F33</f>
        <v>19627.652</v>
      </c>
      <c r="I33" s="35"/>
    </row>
    <row r="34" spans="2:8" ht="12.75">
      <c r="B34" t="s">
        <v>178</v>
      </c>
      <c r="C34" t="s">
        <v>83</v>
      </c>
      <c r="D34" s="3" t="s">
        <v>179</v>
      </c>
      <c r="E34" s="38">
        <v>129.1</v>
      </c>
      <c r="F34">
        <v>24.5</v>
      </c>
      <c r="H34" s="33">
        <f>E34*F34</f>
        <v>3162.95</v>
      </c>
    </row>
    <row r="35" spans="2:12" ht="12.75">
      <c r="B35" t="s">
        <v>213</v>
      </c>
      <c r="C35" t="s">
        <v>214</v>
      </c>
      <c r="D35" s="3" t="s">
        <v>35</v>
      </c>
      <c r="E35" s="3">
        <v>78</v>
      </c>
      <c r="F35" s="32">
        <v>25.3</v>
      </c>
      <c r="G35" s="32">
        <v>15.8</v>
      </c>
      <c r="H35" s="33">
        <f>E35*F35</f>
        <v>1973.4</v>
      </c>
      <c r="I35" s="33">
        <f>E35*F36</f>
        <v>702</v>
      </c>
      <c r="J35" s="34">
        <f>E35*G35</f>
        <v>1232.4</v>
      </c>
      <c r="K35" s="32">
        <v>14</v>
      </c>
      <c r="L35" s="36">
        <f>K35*E35</f>
        <v>1092</v>
      </c>
    </row>
    <row r="36" spans="3:12" ht="12.75">
      <c r="C36" t="s">
        <v>215</v>
      </c>
      <c r="E36" s="3"/>
      <c r="F36">
        <v>9</v>
      </c>
      <c r="G36">
        <v>5.81</v>
      </c>
      <c r="J36" s="33">
        <f>E35*G36</f>
        <v>453.17999999999995</v>
      </c>
      <c r="K36" s="35">
        <f>5.81*1.29</f>
        <v>7.4948999999999995</v>
      </c>
      <c r="L36" s="35">
        <f>K36*E35</f>
        <v>584.6021999999999</v>
      </c>
    </row>
    <row r="37" spans="2:8" ht="12.75">
      <c r="B37" t="s">
        <v>183</v>
      </c>
      <c r="C37" t="s">
        <v>216</v>
      </c>
      <c r="D37" s="3" t="s">
        <v>35</v>
      </c>
      <c r="E37" s="3">
        <v>78</v>
      </c>
      <c r="F37">
        <v>340</v>
      </c>
      <c r="H37" s="33">
        <f>E37*F37</f>
        <v>26520</v>
      </c>
    </row>
    <row r="38" spans="2:12" ht="12.75">
      <c r="B38" t="s">
        <v>217</v>
      </c>
      <c r="C38" t="s">
        <v>219</v>
      </c>
      <c r="D38" s="3" t="s">
        <v>35</v>
      </c>
      <c r="E38" s="3">
        <v>42</v>
      </c>
      <c r="F38" s="32">
        <v>14.9</v>
      </c>
      <c r="G38" s="32">
        <v>9.66</v>
      </c>
      <c r="H38" s="33">
        <f>E38*F38</f>
        <v>625.8000000000001</v>
      </c>
      <c r="I38" s="33">
        <f>E38*F39</f>
        <v>215.46</v>
      </c>
      <c r="J38" s="34">
        <f>E38*G38</f>
        <v>405.72</v>
      </c>
      <c r="K38" s="32">
        <v>8</v>
      </c>
      <c r="L38" s="36">
        <f>K38*E38</f>
        <v>336</v>
      </c>
    </row>
    <row r="39" spans="3:12" ht="12.75">
      <c r="C39" t="s">
        <v>218</v>
      </c>
      <c r="E39" s="3"/>
      <c r="F39">
        <v>5.13</v>
      </c>
      <c r="G39">
        <v>3.48</v>
      </c>
      <c r="J39" s="33">
        <f>E38*G39</f>
        <v>146.16</v>
      </c>
      <c r="K39" s="35">
        <f>3.48*1.29</f>
        <v>4.4892</v>
      </c>
      <c r="L39" s="35">
        <f>K39*E38</f>
        <v>188.5464</v>
      </c>
    </row>
    <row r="40" spans="2:8" ht="12.75">
      <c r="B40" t="s">
        <v>183</v>
      </c>
      <c r="C40" t="s">
        <v>216</v>
      </c>
      <c r="D40" s="3" t="s">
        <v>35</v>
      </c>
      <c r="E40" s="3">
        <v>42</v>
      </c>
      <c r="F40">
        <v>340</v>
      </c>
      <c r="H40" s="33">
        <f>E40*F40</f>
        <v>14280</v>
      </c>
    </row>
    <row r="41" spans="2:5" ht="12.75">
      <c r="B41" t="s">
        <v>162</v>
      </c>
      <c r="C41" t="s">
        <v>163</v>
      </c>
      <c r="D41" s="3"/>
      <c r="E41" s="3"/>
    </row>
    <row r="42" spans="3:12" ht="12.75">
      <c r="C42" t="s">
        <v>164</v>
      </c>
      <c r="D42" s="3" t="s">
        <v>35</v>
      </c>
      <c r="E42" s="3">
        <v>70</v>
      </c>
      <c r="F42" s="32">
        <v>21.5</v>
      </c>
      <c r="G42" s="32">
        <v>8.56</v>
      </c>
      <c r="H42" s="33">
        <f>E42*F42</f>
        <v>1505</v>
      </c>
      <c r="I42" s="33">
        <f>E42*F43</f>
        <v>428.40000000000003</v>
      </c>
      <c r="J42" s="34">
        <f>E42*G42</f>
        <v>599.2</v>
      </c>
      <c r="K42" s="32">
        <v>9.91</v>
      </c>
      <c r="L42" s="36">
        <f>K42*E42</f>
        <v>693.7</v>
      </c>
    </row>
    <row r="43" spans="3:12" ht="12.75">
      <c r="C43" t="s">
        <v>165</v>
      </c>
      <c r="D43" s="3"/>
      <c r="E43" s="3"/>
      <c r="F43">
        <v>6.12</v>
      </c>
      <c r="G43" s="35">
        <v>3.1</v>
      </c>
      <c r="J43" s="33">
        <f>E42*G43</f>
        <v>217</v>
      </c>
      <c r="K43" s="35">
        <v>4</v>
      </c>
      <c r="L43" s="35">
        <f>K43*E42</f>
        <v>280</v>
      </c>
    </row>
    <row r="44" spans="2:10" ht="12.75">
      <c r="B44" t="s">
        <v>184</v>
      </c>
      <c r="C44" t="s">
        <v>166</v>
      </c>
      <c r="D44" s="3" t="s">
        <v>35</v>
      </c>
      <c r="E44" s="3">
        <v>70</v>
      </c>
      <c r="F44">
        <v>224</v>
      </c>
      <c r="G44" s="35"/>
      <c r="H44" s="33">
        <f>E44*F44</f>
        <v>15680</v>
      </c>
      <c r="J44" s="33"/>
    </row>
    <row r="45" spans="3:12" ht="12.75">
      <c r="C45" t="s">
        <v>86</v>
      </c>
      <c r="D45" s="3"/>
      <c r="E45" s="3"/>
      <c r="H45" s="33">
        <f>SUM(H28:H44)</f>
        <v>85783.682</v>
      </c>
      <c r="I45" s="33">
        <f>SUM(I28:I44)</f>
        <v>2046.72</v>
      </c>
      <c r="J45" s="34">
        <f>J28+J31+J35+J42</f>
        <v>2811.7</v>
      </c>
      <c r="L45" s="36">
        <f>L28+L31+L35+L42</f>
        <v>2955.5199999999995</v>
      </c>
    </row>
    <row r="46" spans="4:12" ht="12.75">
      <c r="D46" s="3"/>
      <c r="E46" s="3"/>
      <c r="J46" s="33">
        <f>J29+J32+J36+J43</f>
        <v>1022.68</v>
      </c>
      <c r="L46" s="35">
        <f>L29+L32+L36+L43</f>
        <v>1319.8222</v>
      </c>
    </row>
    <row r="47" spans="3:5" ht="12.75">
      <c r="C47" s="3" t="s">
        <v>70</v>
      </c>
      <c r="D47" s="3"/>
      <c r="E47" s="3"/>
    </row>
    <row r="48" spans="2:12" ht="12.75">
      <c r="B48" t="s">
        <v>138</v>
      </c>
      <c r="C48" t="s">
        <v>71</v>
      </c>
      <c r="D48" s="3"/>
      <c r="E48" s="3">
        <v>150</v>
      </c>
      <c r="F48" s="32">
        <v>16.92</v>
      </c>
      <c r="G48" s="32">
        <v>5.72</v>
      </c>
      <c r="H48" s="33">
        <f>E48*F48</f>
        <v>2538.0000000000005</v>
      </c>
      <c r="I48" s="33">
        <f>E48*F49</f>
        <v>607.5</v>
      </c>
      <c r="J48" s="34">
        <f>E48*G48</f>
        <v>858</v>
      </c>
      <c r="K48" s="36">
        <v>6.6</v>
      </c>
      <c r="L48" s="36">
        <f>K48*E48</f>
        <v>990</v>
      </c>
    </row>
    <row r="49" spans="3:12" ht="12.75">
      <c r="C49" t="s">
        <v>139</v>
      </c>
      <c r="D49" s="3" t="s">
        <v>35</v>
      </c>
      <c r="E49" s="3"/>
      <c r="F49">
        <v>4.05</v>
      </c>
      <c r="G49">
        <v>2.06</v>
      </c>
      <c r="J49" s="33">
        <f>E48*G49</f>
        <v>309</v>
      </c>
      <c r="K49">
        <v>2.66</v>
      </c>
      <c r="L49" s="35">
        <f>K49*E48</f>
        <v>399</v>
      </c>
    </row>
    <row r="50" spans="3:5" ht="12.75">
      <c r="C50" t="s">
        <v>140</v>
      </c>
      <c r="D50" s="3"/>
      <c r="E50" s="3"/>
    </row>
    <row r="51" spans="2:12" ht="12.75">
      <c r="B51" t="s">
        <v>93</v>
      </c>
      <c r="C51" t="s">
        <v>71</v>
      </c>
      <c r="D51" s="3" t="s">
        <v>35</v>
      </c>
      <c r="E51" s="3">
        <v>74</v>
      </c>
      <c r="F51" s="32">
        <v>19.82</v>
      </c>
      <c r="G51" s="32">
        <v>7.54</v>
      </c>
      <c r="H51" s="33">
        <f>E51*F51</f>
        <v>1466.68</v>
      </c>
      <c r="I51" s="33">
        <f>E51*F52</f>
        <v>364.82</v>
      </c>
      <c r="J51" s="34">
        <f>E51*G51</f>
        <v>557.96</v>
      </c>
      <c r="K51" s="32">
        <v>8.06</v>
      </c>
      <c r="L51" s="36">
        <f>K51*E51</f>
        <v>596.44</v>
      </c>
    </row>
    <row r="52" spans="3:12" ht="12.75">
      <c r="C52" t="s">
        <v>94</v>
      </c>
      <c r="E52" s="3"/>
      <c r="F52">
        <v>4.93</v>
      </c>
      <c r="G52">
        <v>2.7</v>
      </c>
      <c r="J52" s="33">
        <f>E51*G52</f>
        <v>199.8</v>
      </c>
      <c r="K52">
        <v>3.48</v>
      </c>
      <c r="L52" s="35">
        <f>K52*E51</f>
        <v>257.52</v>
      </c>
    </row>
    <row r="53" spans="3:5" ht="12.75">
      <c r="C53" t="s">
        <v>95</v>
      </c>
      <c r="D53" s="3"/>
      <c r="E53" s="3"/>
    </row>
    <row r="54" spans="2:8" ht="12.75">
      <c r="B54" t="s">
        <v>185</v>
      </c>
      <c r="C54" t="s">
        <v>96</v>
      </c>
      <c r="D54" s="3" t="s">
        <v>97</v>
      </c>
      <c r="E54" s="3">
        <v>1746</v>
      </c>
      <c r="F54">
        <v>25.1</v>
      </c>
      <c r="H54" s="33">
        <f>E54*F54</f>
        <v>43824.600000000006</v>
      </c>
    </row>
    <row r="55" spans="2:5" ht="12.75">
      <c r="B55" t="s">
        <v>186</v>
      </c>
      <c r="C55" t="s">
        <v>98</v>
      </c>
      <c r="D55" s="3"/>
      <c r="E55" s="3"/>
    </row>
    <row r="56" spans="3:12" ht="12.75">
      <c r="C56" t="s">
        <v>99</v>
      </c>
      <c r="D56" s="3" t="s">
        <v>101</v>
      </c>
      <c r="E56" s="3">
        <v>23.94</v>
      </c>
      <c r="F56" s="32">
        <v>89.5</v>
      </c>
      <c r="G56" s="32">
        <v>14.7</v>
      </c>
      <c r="H56" s="33">
        <f>E56*F56</f>
        <v>2142.63</v>
      </c>
      <c r="I56" s="33">
        <f>E56*F57</f>
        <v>225.9936</v>
      </c>
      <c r="J56" s="34">
        <f>E56*G56</f>
        <v>351.918</v>
      </c>
      <c r="K56" s="35">
        <v>16</v>
      </c>
      <c r="L56" s="36">
        <f>K56*E56</f>
        <v>383.04</v>
      </c>
    </row>
    <row r="57" spans="3:12" ht="12.75">
      <c r="C57" t="s">
        <v>100</v>
      </c>
      <c r="D57" s="3" t="s">
        <v>102</v>
      </c>
      <c r="E57" s="3"/>
      <c r="F57">
        <v>9.44</v>
      </c>
      <c r="G57">
        <v>4.41</v>
      </c>
      <c r="J57" s="33">
        <f>E56*G57</f>
        <v>105.57540000000002</v>
      </c>
      <c r="K57">
        <v>5.69</v>
      </c>
      <c r="L57" s="35">
        <f>K57*E56</f>
        <v>136.2186</v>
      </c>
    </row>
    <row r="58" spans="3:12" ht="12.75">
      <c r="C58" t="s">
        <v>86</v>
      </c>
      <c r="D58" s="3"/>
      <c r="E58" s="3"/>
      <c r="H58" s="33">
        <f>SUM(H48:H57)</f>
        <v>49971.91</v>
      </c>
      <c r="I58" s="33">
        <f>SUM(I48:I57)</f>
        <v>1198.3136</v>
      </c>
      <c r="J58" s="34">
        <f>J48+J51+J56</f>
        <v>1767.8780000000002</v>
      </c>
      <c r="L58" s="36">
        <f>L48+L51+L56</f>
        <v>1969.48</v>
      </c>
    </row>
    <row r="59" spans="4:12" ht="12.75">
      <c r="D59" s="3"/>
      <c r="E59" s="3"/>
      <c r="J59" s="33">
        <f>J49+J52+J57</f>
        <v>614.3754</v>
      </c>
      <c r="L59" s="35">
        <f>L49+L52+L57</f>
        <v>792.7386</v>
      </c>
    </row>
    <row r="60" spans="3:4" ht="12.75">
      <c r="C60" s="3" t="s">
        <v>103</v>
      </c>
      <c r="D60" s="3"/>
    </row>
    <row r="61" spans="2:5" ht="12.75">
      <c r="B61" t="s">
        <v>141</v>
      </c>
      <c r="C61" t="s">
        <v>104</v>
      </c>
      <c r="E61" s="3"/>
    </row>
    <row r="62" spans="3:5" ht="12.75">
      <c r="C62" t="s">
        <v>142</v>
      </c>
      <c r="E62" s="3"/>
    </row>
    <row r="63" spans="3:12" ht="12.75">
      <c r="C63" t="s">
        <v>105</v>
      </c>
      <c r="D63" s="3" t="s">
        <v>35</v>
      </c>
      <c r="E63" s="3">
        <v>672</v>
      </c>
      <c r="F63" s="32">
        <v>7.91</v>
      </c>
      <c r="G63" s="32">
        <v>2.88</v>
      </c>
      <c r="H63" s="33">
        <f>E63*F63</f>
        <v>5315.52</v>
      </c>
      <c r="I63" s="33">
        <f>E63*F64</f>
        <v>1122.24</v>
      </c>
      <c r="J63" s="34">
        <f>E63*G63</f>
        <v>1935.36</v>
      </c>
      <c r="K63" s="32">
        <v>2.85</v>
      </c>
      <c r="L63" s="36">
        <f>K63*E63</f>
        <v>1915.2</v>
      </c>
    </row>
    <row r="64" spans="3:12" ht="12.75">
      <c r="C64" t="s">
        <v>143</v>
      </c>
      <c r="E64" s="3"/>
      <c r="F64">
        <v>1.67</v>
      </c>
      <c r="G64">
        <v>1.04</v>
      </c>
      <c r="J64" s="33">
        <f>E63*G64</f>
        <v>698.88</v>
      </c>
      <c r="K64">
        <v>1.34</v>
      </c>
      <c r="L64" s="35">
        <f>K64*E63</f>
        <v>900.48</v>
      </c>
    </row>
    <row r="65" spans="3:5" ht="12.75">
      <c r="C65" t="s">
        <v>117</v>
      </c>
      <c r="E65" s="3"/>
    </row>
    <row r="66" spans="2:8" ht="12.75">
      <c r="B66" t="s">
        <v>187</v>
      </c>
      <c r="C66" t="s">
        <v>106</v>
      </c>
      <c r="D66" s="3" t="s">
        <v>97</v>
      </c>
      <c r="E66" s="3">
        <v>12096</v>
      </c>
      <c r="F66">
        <v>7.43</v>
      </c>
      <c r="H66" s="33">
        <f>E66*F66</f>
        <v>89873.28</v>
      </c>
    </row>
    <row r="67" spans="3:12" ht="12.75">
      <c r="C67" t="s">
        <v>86</v>
      </c>
      <c r="D67" s="3"/>
      <c r="E67" s="3"/>
      <c r="H67" s="33">
        <f>SUM(H63:H66)</f>
        <v>95188.8</v>
      </c>
      <c r="I67" s="33">
        <f>SUM(I63:I66)</f>
        <v>1122.24</v>
      </c>
      <c r="J67" s="34">
        <f>J63</f>
        <v>1935.36</v>
      </c>
      <c r="L67" s="36">
        <f>L63</f>
        <v>1915.2</v>
      </c>
    </row>
    <row r="68" spans="4:12" ht="12.75">
      <c r="D68" s="3"/>
      <c r="E68" s="3"/>
      <c r="H68" s="33"/>
      <c r="J68" s="33">
        <f>J64</f>
        <v>698.88</v>
      </c>
      <c r="L68" s="35">
        <f>L64</f>
        <v>900.48</v>
      </c>
    </row>
    <row r="69" spans="3:5" ht="12.75">
      <c r="C69" s="3" t="s">
        <v>107</v>
      </c>
      <c r="E69" s="3"/>
    </row>
    <row r="70" spans="2:12" ht="12.75">
      <c r="B70" t="s">
        <v>108</v>
      </c>
      <c r="C70" t="s">
        <v>109</v>
      </c>
      <c r="D70" s="3" t="s">
        <v>115</v>
      </c>
      <c r="E70" s="3">
        <v>1620</v>
      </c>
      <c r="F70" s="32">
        <v>3.01</v>
      </c>
      <c r="G70" s="32">
        <v>0.36</v>
      </c>
      <c r="H70" s="33">
        <f>E70*F70</f>
        <v>4876.2</v>
      </c>
      <c r="I70" s="33">
        <f>E70*F71</f>
        <v>1198.8</v>
      </c>
      <c r="J70" s="34">
        <f>E70*G70</f>
        <v>583.1999999999999</v>
      </c>
      <c r="K70" s="32">
        <v>1.38</v>
      </c>
      <c r="L70" s="36">
        <f>K70*E70</f>
        <v>2235.6</v>
      </c>
    </row>
    <row r="71" spans="4:12" ht="12.75">
      <c r="D71" s="3" t="s">
        <v>116</v>
      </c>
      <c r="E71" s="3"/>
      <c r="F71">
        <v>0.74</v>
      </c>
      <c r="G71">
        <v>0.11</v>
      </c>
      <c r="J71" s="33">
        <f>E70*G71</f>
        <v>178.2</v>
      </c>
      <c r="K71">
        <v>0.14</v>
      </c>
      <c r="L71" s="35">
        <f>K71*E70</f>
        <v>226.8</v>
      </c>
    </row>
    <row r="72" spans="2:8" ht="12.75">
      <c r="B72" t="s">
        <v>189</v>
      </c>
      <c r="C72" t="s">
        <v>188</v>
      </c>
      <c r="D72" s="3" t="s">
        <v>97</v>
      </c>
      <c r="E72" s="3">
        <f>E70</f>
        <v>1620</v>
      </c>
      <c r="F72">
        <v>9.72</v>
      </c>
      <c r="H72" s="33">
        <f>E72*F72</f>
        <v>15746.400000000001</v>
      </c>
    </row>
    <row r="73" spans="2:8" ht="12.75">
      <c r="B73" t="s">
        <v>190</v>
      </c>
      <c r="C73" t="s">
        <v>191</v>
      </c>
      <c r="D73" s="3"/>
      <c r="E73" s="3"/>
      <c r="H73" s="33"/>
    </row>
    <row r="74" spans="3:12" ht="12.75">
      <c r="C74" t="s">
        <v>192</v>
      </c>
      <c r="D74" s="3" t="s">
        <v>194</v>
      </c>
      <c r="E74" s="3">
        <f>E72/100</f>
        <v>16.2</v>
      </c>
      <c r="F74" s="35">
        <v>222</v>
      </c>
      <c r="G74" s="35">
        <v>0.8</v>
      </c>
      <c r="H74" s="33">
        <f>E74*F74</f>
        <v>3596.3999999999996</v>
      </c>
      <c r="I74" s="33">
        <f>E74*F75</f>
        <v>218.7</v>
      </c>
      <c r="J74" s="34">
        <f>E74*G74</f>
        <v>12.96</v>
      </c>
      <c r="K74" s="32">
        <v>25.3</v>
      </c>
      <c r="L74" s="36">
        <f>K74*E74</f>
        <v>409.86</v>
      </c>
    </row>
    <row r="75" spans="3:12" ht="12.75">
      <c r="C75" t="s">
        <v>193</v>
      </c>
      <c r="D75" s="3"/>
      <c r="E75" s="3"/>
      <c r="F75" s="35">
        <v>13.5</v>
      </c>
      <c r="G75">
        <v>0.24</v>
      </c>
      <c r="J75" s="33">
        <f>E74*G75</f>
        <v>3.888</v>
      </c>
      <c r="K75">
        <v>0.31</v>
      </c>
      <c r="L75" s="35">
        <f>K75*E74</f>
        <v>5.021999999999999</v>
      </c>
    </row>
    <row r="76" spans="2:12" ht="12.75">
      <c r="B76" t="s">
        <v>195</v>
      </c>
      <c r="C76" t="s">
        <v>196</v>
      </c>
      <c r="D76" s="3" t="s">
        <v>110</v>
      </c>
      <c r="E76" s="3">
        <v>0.92</v>
      </c>
      <c r="F76" s="32">
        <v>103</v>
      </c>
      <c r="G76" s="32">
        <v>55.2</v>
      </c>
      <c r="H76" s="33">
        <f>E76*F76</f>
        <v>94.76</v>
      </c>
      <c r="I76" s="33">
        <f>E76*F77</f>
        <v>20.608</v>
      </c>
      <c r="J76" s="34">
        <f>E76*G76</f>
        <v>50.784000000000006</v>
      </c>
      <c r="K76" s="32">
        <v>35.1</v>
      </c>
      <c r="L76" s="36">
        <f>K76*E76</f>
        <v>32.292</v>
      </c>
    </row>
    <row r="77" spans="5:12" ht="12.75">
      <c r="E77" s="3"/>
      <c r="F77">
        <v>22.4</v>
      </c>
      <c r="G77">
        <v>15.6</v>
      </c>
      <c r="J77" s="33">
        <f>E76*G77</f>
        <v>14.352</v>
      </c>
      <c r="K77">
        <v>20.12</v>
      </c>
      <c r="L77" s="35">
        <f>K77*E76</f>
        <v>18.5104</v>
      </c>
    </row>
    <row r="78" spans="2:8" ht="12.75">
      <c r="B78" t="s">
        <v>197</v>
      </c>
      <c r="C78" t="s">
        <v>198</v>
      </c>
      <c r="D78" s="3" t="s">
        <v>110</v>
      </c>
      <c r="E78" s="3">
        <v>0.92</v>
      </c>
      <c r="F78">
        <v>287</v>
      </c>
      <c r="H78" s="33">
        <f>E78*F78</f>
        <v>264.04</v>
      </c>
    </row>
    <row r="79" spans="3:12" ht="12.75">
      <c r="C79" t="s">
        <v>86</v>
      </c>
      <c r="D79" s="3"/>
      <c r="E79" s="3"/>
      <c r="H79" s="33">
        <f>SUM(H70:H78)</f>
        <v>24577.8</v>
      </c>
      <c r="I79" s="33">
        <f>SUM(I70:I78)</f>
        <v>1438.108</v>
      </c>
      <c r="J79" s="34">
        <f>J70+J74+J76</f>
        <v>646.944</v>
      </c>
      <c r="L79" s="36">
        <f>L70+L74+L76</f>
        <v>2677.752</v>
      </c>
    </row>
    <row r="80" spans="5:12" ht="12.75">
      <c r="E80" s="3"/>
      <c r="J80" s="33">
        <f>J71+J75+J77</f>
        <v>196.44</v>
      </c>
      <c r="L80" s="35">
        <f>L71+L75+L77</f>
        <v>250.3324</v>
      </c>
    </row>
    <row r="81" ht="12.75">
      <c r="E81" s="3"/>
    </row>
    <row r="82" spans="3:12" ht="12.75">
      <c r="C82" t="s">
        <v>199</v>
      </c>
      <c r="E82" s="3"/>
      <c r="H82" s="33">
        <f>H24+H45+H58+H67+H79</f>
        <v>261358.43799999997</v>
      </c>
      <c r="I82" s="33">
        <f>I24+I45+I58+I67+I79</f>
        <v>6204.2816</v>
      </c>
      <c r="J82" s="34">
        <f>J24+J45+J58+J67+J79</f>
        <v>8027.102000000001</v>
      </c>
      <c r="L82" s="36">
        <f>L24+L45+L58+L67+L79</f>
        <v>10194.831999999999</v>
      </c>
    </row>
    <row r="83" spans="5:12" ht="12.75">
      <c r="E83" s="3"/>
      <c r="J83" s="33">
        <f>J25+J46+J59+J68+J80</f>
        <v>2846.2354</v>
      </c>
      <c r="L83" s="35">
        <f>L25+L46+L59+L68+L80</f>
        <v>3668.6332</v>
      </c>
    </row>
    <row r="84" spans="3:8" ht="12.75">
      <c r="C84" t="s">
        <v>201</v>
      </c>
      <c r="H84" s="33">
        <f>H82-H94</f>
        <v>260999.63799999998</v>
      </c>
    </row>
    <row r="85" spans="3:8" ht="12.75">
      <c r="C85" t="s">
        <v>200</v>
      </c>
      <c r="E85" s="45">
        <v>0.18</v>
      </c>
      <c r="H85" s="33">
        <f>H84*E85</f>
        <v>46979.934839999994</v>
      </c>
    </row>
    <row r="86" spans="3:8" ht="12.75">
      <c r="C86" t="s">
        <v>202</v>
      </c>
      <c r="H86" s="33">
        <f>H85*0.092</f>
        <v>4322.154005279999</v>
      </c>
    </row>
    <row r="87" spans="3:8" ht="12.75">
      <c r="C87" t="s">
        <v>203</v>
      </c>
      <c r="H87" s="33">
        <f>H85*0.18</f>
        <v>8456.3882712</v>
      </c>
    </row>
    <row r="88" spans="3:8" ht="12.75">
      <c r="C88" t="s">
        <v>204</v>
      </c>
      <c r="E88" s="45">
        <v>0.08</v>
      </c>
      <c r="H88" s="33">
        <f>H84+H85*0.08</f>
        <v>264758.0327872</v>
      </c>
    </row>
    <row r="89" spans="3:8" ht="12.75">
      <c r="C89" t="s">
        <v>205</v>
      </c>
      <c r="E89">
        <v>1.6</v>
      </c>
      <c r="H89" s="33">
        <f>(H84+H85+H88)*E89</f>
        <v>916380.16900352</v>
      </c>
    </row>
    <row r="90" spans="2:8" ht="12.75">
      <c r="B90" s="1" t="s">
        <v>206</v>
      </c>
      <c r="C90" t="s">
        <v>207</v>
      </c>
      <c r="H90" s="33">
        <f>H89</f>
        <v>916380.16900352</v>
      </c>
    </row>
    <row r="91" spans="3:8" ht="12.75">
      <c r="C91" t="s">
        <v>202</v>
      </c>
      <c r="H91" s="33">
        <f>L82+L83+H86</f>
        <v>18185.619205279996</v>
      </c>
    </row>
    <row r="92" spans="3:8" ht="12.75">
      <c r="C92" t="s">
        <v>203</v>
      </c>
      <c r="H92" s="33">
        <f>J82+J83+H87</f>
        <v>19329.7256712</v>
      </c>
    </row>
    <row r="94" spans="3:8" ht="12.75">
      <c r="C94" t="s">
        <v>208</v>
      </c>
      <c r="H94" s="33">
        <f>H76+H78</f>
        <v>358.8</v>
      </c>
    </row>
    <row r="95" spans="3:8" ht="12.75">
      <c r="C95" t="s">
        <v>200</v>
      </c>
      <c r="E95" s="46">
        <v>0.086</v>
      </c>
      <c r="H95" s="33">
        <f>H94*E95</f>
        <v>30.8568</v>
      </c>
    </row>
    <row r="96" spans="3:8" ht="12.75">
      <c r="C96" t="s">
        <v>202</v>
      </c>
      <c r="H96" s="33">
        <f>H95*0.092</f>
        <v>2.8388256</v>
      </c>
    </row>
    <row r="97" spans="3:8" ht="12.75">
      <c r="C97" t="s">
        <v>203</v>
      </c>
      <c r="H97" s="33">
        <f>H95*0.18</f>
        <v>5.554224</v>
      </c>
    </row>
    <row r="98" spans="3:8" ht="12.75">
      <c r="C98" t="s">
        <v>204</v>
      </c>
      <c r="E98" s="45">
        <v>0.08</v>
      </c>
      <c r="H98" s="33">
        <f>L76+L77*0.08</f>
        <v>33.772832</v>
      </c>
    </row>
    <row r="99" spans="3:8" ht="12.75">
      <c r="C99" t="s">
        <v>205</v>
      </c>
      <c r="E99">
        <v>1.6</v>
      </c>
      <c r="H99" s="33">
        <f>(H94+H95+H98)*E99</f>
        <v>677.4874112000001</v>
      </c>
    </row>
    <row r="100" spans="2:8" ht="12.75">
      <c r="B100" s="1" t="s">
        <v>206</v>
      </c>
      <c r="C100" t="s">
        <v>209</v>
      </c>
      <c r="H100" s="33">
        <f>H99</f>
        <v>677.4874112000001</v>
      </c>
    </row>
    <row r="101" spans="3:8" ht="12.75">
      <c r="C101" t="s">
        <v>202</v>
      </c>
      <c r="H101" s="33">
        <f>L92+L93+H96</f>
        <v>2.8388256</v>
      </c>
    </row>
    <row r="102" spans="3:8" ht="12.75">
      <c r="C102" t="s">
        <v>203</v>
      </c>
      <c r="H102" s="33">
        <f>J92+J93+H97</f>
        <v>5.554224</v>
      </c>
    </row>
    <row r="104" spans="3:8" ht="12.75">
      <c r="C104" t="s">
        <v>210</v>
      </c>
      <c r="H104" s="33">
        <f>H90+H100</f>
        <v>917057.65641472</v>
      </c>
    </row>
    <row r="105" spans="3:8" ht="12.75">
      <c r="C105" t="s">
        <v>202</v>
      </c>
      <c r="H105" s="33">
        <f>H91+H101</f>
        <v>18188.458030879996</v>
      </c>
    </row>
    <row r="106" spans="3:8" ht="12.75">
      <c r="C106" t="s">
        <v>203</v>
      </c>
      <c r="H106" s="33">
        <f>H92+H102</f>
        <v>19335.2798952</v>
      </c>
    </row>
  </sheetData>
  <printOptions/>
  <pageMargins left="0.75" right="0.31" top="0.92" bottom="0.59" header="0.39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workbookViewId="0" topLeftCell="A1">
      <selection activeCell="I17" sqref="H17:I17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</cols>
  <sheetData>
    <row r="1" ht="12.75">
      <c r="C1" s="3" t="s">
        <v>28</v>
      </c>
    </row>
    <row r="2" spans="1:3" ht="12.75">
      <c r="A2" s="5"/>
      <c r="B2" s="5"/>
      <c r="C2" s="3" t="s">
        <v>253</v>
      </c>
    </row>
    <row r="3" spans="1:6" ht="12.75">
      <c r="A3" s="2"/>
      <c r="B3" s="2"/>
      <c r="C3" s="2"/>
      <c r="D3" s="2"/>
      <c r="E3" s="2"/>
      <c r="F3" s="2"/>
    </row>
    <row r="4" spans="1:6" ht="12.75">
      <c r="A4" s="24"/>
      <c r="B4" s="7"/>
      <c r="C4" s="30" t="s">
        <v>32</v>
      </c>
      <c r="D4" s="7" t="s">
        <v>34</v>
      </c>
      <c r="E4" s="7" t="s">
        <v>76</v>
      </c>
      <c r="F4" s="30" t="s">
        <v>77</v>
      </c>
    </row>
    <row r="5" spans="1:6" ht="12.75">
      <c r="A5" s="13" t="s">
        <v>30</v>
      </c>
      <c r="B5" s="8" t="s">
        <v>31</v>
      </c>
      <c r="C5" s="8"/>
      <c r="D5" s="8"/>
      <c r="E5" s="8" t="s">
        <v>75</v>
      </c>
      <c r="F5" s="48" t="s">
        <v>75</v>
      </c>
    </row>
    <row r="6" spans="1:6" ht="12.75">
      <c r="A6" s="14"/>
      <c r="B6" s="9"/>
      <c r="C6" s="10" t="s">
        <v>33</v>
      </c>
      <c r="D6" s="10" t="s">
        <v>35</v>
      </c>
      <c r="E6" s="10" t="s">
        <v>36</v>
      </c>
      <c r="F6" s="20" t="s">
        <v>37</v>
      </c>
    </row>
    <row r="7" spans="1:6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</row>
    <row r="8" spans="1:6" ht="12.75">
      <c r="A8" s="24">
        <v>1</v>
      </c>
      <c r="B8" s="6" t="s">
        <v>67</v>
      </c>
      <c r="C8" s="8"/>
      <c r="D8" s="8"/>
      <c r="E8" s="8"/>
      <c r="F8" s="30"/>
    </row>
    <row r="9" spans="1:6" ht="12.75">
      <c r="A9" s="13"/>
      <c r="B9" s="6" t="s">
        <v>153</v>
      </c>
      <c r="C9" s="8" t="s">
        <v>155</v>
      </c>
      <c r="D9" s="8">
        <v>78</v>
      </c>
      <c r="E9" s="8">
        <v>5.5</v>
      </c>
      <c r="F9" s="48"/>
    </row>
    <row r="10" spans="1:6" ht="12.75">
      <c r="A10" s="13"/>
      <c r="B10" s="8" t="s">
        <v>154</v>
      </c>
      <c r="C10" s="8" t="s">
        <v>156</v>
      </c>
      <c r="D10" s="8">
        <v>36</v>
      </c>
      <c r="E10" s="8">
        <v>8.6</v>
      </c>
      <c r="F10" s="48"/>
    </row>
    <row r="11" spans="1:6" ht="12.75">
      <c r="A11" s="13">
        <v>2</v>
      </c>
      <c r="B11" s="6" t="s">
        <v>68</v>
      </c>
      <c r="C11" s="8" t="s">
        <v>118</v>
      </c>
      <c r="D11" s="8">
        <v>74</v>
      </c>
      <c r="E11" s="8">
        <v>0.8</v>
      </c>
      <c r="F11" s="48"/>
    </row>
    <row r="12" spans="1:6" ht="12.75">
      <c r="A12" s="13"/>
      <c r="B12" s="6"/>
      <c r="C12" s="8"/>
      <c r="D12" s="8"/>
      <c r="E12" s="8"/>
      <c r="F12" s="48"/>
    </row>
    <row r="13" spans="1:6" ht="12.75">
      <c r="A13" s="13">
        <v>3</v>
      </c>
      <c r="B13" s="6" t="s">
        <v>119</v>
      </c>
      <c r="C13" s="8" t="s">
        <v>121</v>
      </c>
      <c r="D13" s="8">
        <v>36</v>
      </c>
      <c r="E13" s="8">
        <v>7</v>
      </c>
      <c r="F13" s="48"/>
    </row>
    <row r="14" spans="1:6" ht="12.75">
      <c r="A14" s="13"/>
      <c r="B14" s="6" t="s">
        <v>120</v>
      </c>
      <c r="C14" s="8" t="s">
        <v>122</v>
      </c>
      <c r="D14" s="8">
        <v>78</v>
      </c>
      <c r="E14" s="8">
        <v>5.2</v>
      </c>
      <c r="F14" s="48"/>
    </row>
    <row r="15" spans="1:6" ht="12.75">
      <c r="A15" s="13"/>
      <c r="B15" s="6"/>
      <c r="C15" s="8"/>
      <c r="D15" s="8"/>
      <c r="E15" s="8"/>
      <c r="F15" s="48"/>
    </row>
    <row r="16" spans="1:6" ht="12.75">
      <c r="A16" s="13">
        <v>4</v>
      </c>
      <c r="B16" s="6" t="s">
        <v>220</v>
      </c>
      <c r="C16" s="8" t="s">
        <v>221</v>
      </c>
      <c r="D16" s="8">
        <v>78</v>
      </c>
      <c r="E16" s="8">
        <v>14.2</v>
      </c>
      <c r="F16" s="48"/>
    </row>
    <row r="17" spans="1:6" ht="12.75">
      <c r="A17" s="13"/>
      <c r="B17" s="6"/>
      <c r="C17" s="8"/>
      <c r="D17" s="8"/>
      <c r="E17" s="8"/>
      <c r="F17" s="48"/>
    </row>
    <row r="18" spans="1:6" ht="12.75">
      <c r="A18" s="13">
        <v>5</v>
      </c>
      <c r="B18" s="6" t="s">
        <v>222</v>
      </c>
      <c r="C18" s="8" t="s">
        <v>223</v>
      </c>
      <c r="D18" s="8">
        <v>42</v>
      </c>
      <c r="E18" s="8">
        <v>11.3</v>
      </c>
      <c r="F18" s="48"/>
    </row>
    <row r="19" spans="1:6" ht="12.75">
      <c r="A19" s="13"/>
      <c r="B19" s="6"/>
      <c r="C19" s="8"/>
      <c r="D19" s="8"/>
      <c r="E19" s="8"/>
      <c r="F19" s="48"/>
    </row>
    <row r="20" spans="1:6" ht="12.75">
      <c r="A20" s="13">
        <v>6</v>
      </c>
      <c r="B20" s="6" t="s">
        <v>160</v>
      </c>
      <c r="C20" s="8" t="s">
        <v>161</v>
      </c>
      <c r="D20" s="8">
        <v>28</v>
      </c>
      <c r="E20" s="8">
        <v>3.5</v>
      </c>
      <c r="F20" s="48"/>
    </row>
    <row r="21" spans="1:6" ht="12.75">
      <c r="A21" s="13"/>
      <c r="B21" s="6"/>
      <c r="C21" s="8" t="s">
        <v>224</v>
      </c>
      <c r="D21" s="8">
        <v>42</v>
      </c>
      <c r="E21" s="8">
        <v>10.3</v>
      </c>
      <c r="F21" s="48"/>
    </row>
    <row r="22" spans="1:6" ht="12.75">
      <c r="A22" s="13"/>
      <c r="B22" s="6"/>
      <c r="C22" s="8"/>
      <c r="D22" s="8"/>
      <c r="E22" s="8"/>
      <c r="F22" s="48"/>
    </row>
    <row r="23" spans="1:6" ht="12.75">
      <c r="A23" s="13">
        <v>7</v>
      </c>
      <c r="B23" s="6" t="s">
        <v>71</v>
      </c>
      <c r="C23" s="8" t="s">
        <v>125</v>
      </c>
      <c r="D23" s="8">
        <v>74</v>
      </c>
      <c r="E23" s="8">
        <v>1.64</v>
      </c>
      <c r="F23" s="48">
        <v>5.4</v>
      </c>
    </row>
    <row r="24" spans="1:6" ht="12.75">
      <c r="A24" s="13"/>
      <c r="B24" s="6"/>
      <c r="C24" s="8" t="s">
        <v>126</v>
      </c>
      <c r="D24" s="8">
        <v>76</v>
      </c>
      <c r="E24" s="8">
        <v>2.2</v>
      </c>
      <c r="F24" s="48">
        <v>7.2</v>
      </c>
    </row>
    <row r="25" spans="1:6" ht="12.75">
      <c r="A25" s="13"/>
      <c r="B25" s="6"/>
      <c r="C25" s="8" t="s">
        <v>127</v>
      </c>
      <c r="D25" s="8">
        <v>74</v>
      </c>
      <c r="E25" s="8">
        <v>3.33</v>
      </c>
      <c r="F25" s="48">
        <v>10.8</v>
      </c>
    </row>
    <row r="26" spans="1:6" ht="12.75">
      <c r="A26" s="13"/>
      <c r="B26" s="6"/>
      <c r="C26" s="8"/>
      <c r="D26" s="8"/>
      <c r="E26" s="8"/>
      <c r="F26" s="48"/>
    </row>
    <row r="27" spans="1:6" ht="12.75">
      <c r="A27" s="13">
        <v>8</v>
      </c>
      <c r="B27" s="6" t="s">
        <v>72</v>
      </c>
      <c r="C27" s="8" t="s">
        <v>128</v>
      </c>
      <c r="D27" s="8">
        <v>672</v>
      </c>
      <c r="E27" s="8">
        <v>2.65</v>
      </c>
      <c r="F27" s="48">
        <v>18</v>
      </c>
    </row>
    <row r="28" spans="1:6" ht="12.75">
      <c r="A28" s="13"/>
      <c r="B28" s="6"/>
      <c r="C28" s="8"/>
      <c r="D28" s="8"/>
      <c r="E28" s="8"/>
      <c r="F28" s="48"/>
    </row>
    <row r="29" spans="1:6" ht="12.75">
      <c r="A29" s="13">
        <v>9</v>
      </c>
      <c r="B29" s="6" t="s">
        <v>73</v>
      </c>
      <c r="C29" s="8" t="s">
        <v>225</v>
      </c>
      <c r="D29" s="8">
        <v>150</v>
      </c>
      <c r="E29" s="8"/>
      <c r="F29" s="48">
        <v>5.4</v>
      </c>
    </row>
    <row r="30" spans="1:6" ht="12.75">
      <c r="A30" s="13"/>
      <c r="B30" s="6"/>
      <c r="C30" s="8"/>
      <c r="D30" s="8"/>
      <c r="E30" s="8"/>
      <c r="F30" s="48"/>
    </row>
    <row r="31" spans="1:6" ht="12.75">
      <c r="A31" s="13">
        <v>10</v>
      </c>
      <c r="B31" s="6" t="s">
        <v>74</v>
      </c>
      <c r="C31" s="8" t="s">
        <v>157</v>
      </c>
      <c r="D31" s="8">
        <v>2</v>
      </c>
      <c r="E31" s="8"/>
      <c r="F31" s="48">
        <v>20.25</v>
      </c>
    </row>
    <row r="32" spans="1:6" ht="12.75">
      <c r="A32" s="14"/>
      <c r="B32" s="9"/>
      <c r="C32" s="10"/>
      <c r="D32" s="10"/>
      <c r="E32" s="10"/>
      <c r="F32" s="20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</sheetData>
  <printOptions/>
  <pageMargins left="1.19" right="0.27" top="0.7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60" workbookViewId="0" topLeftCell="A1">
      <selection activeCell="I17" sqref="H17:I17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252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3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</row>
    <row r="5" spans="1:13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</row>
    <row r="6" spans="1:13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</row>
    <row r="7" spans="1:13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</row>
    <row r="8" spans="1:13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</row>
    <row r="9" spans="1:13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</row>
    <row r="10" spans="1:13" ht="12.75">
      <c r="A10">
        <v>1</v>
      </c>
      <c r="B10" t="s">
        <v>144</v>
      </c>
      <c r="C10" s="3" t="s">
        <v>35</v>
      </c>
      <c r="D10" s="3">
        <v>78</v>
      </c>
      <c r="E10" s="3" t="s">
        <v>168</v>
      </c>
      <c r="F10" s="39">
        <v>2.6</v>
      </c>
      <c r="G10" s="39">
        <f>F10*D10</f>
        <v>202.8</v>
      </c>
      <c r="H10" s="41">
        <f>(F10*D10)/8</f>
        <v>25.35</v>
      </c>
      <c r="I10" t="s">
        <v>149</v>
      </c>
      <c r="J10">
        <v>5</v>
      </c>
      <c r="K10">
        <v>1</v>
      </c>
      <c r="L10" s="32">
        <v>1.85</v>
      </c>
      <c r="M10">
        <f>L10+L11*D10</f>
        <v>73.76599999999999</v>
      </c>
    </row>
    <row r="11" spans="2:12" ht="12.75">
      <c r="B11" t="s">
        <v>169</v>
      </c>
      <c r="D11" s="3"/>
      <c r="F11" s="3">
        <v>0.87</v>
      </c>
      <c r="G11" s="3">
        <f>F11*D10</f>
        <v>67.86</v>
      </c>
      <c r="H11" s="42">
        <f>(F11*D10)/8</f>
        <v>8.4825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36</v>
      </c>
      <c r="E12" s="3" t="s">
        <v>168</v>
      </c>
      <c r="F12" s="39">
        <v>3</v>
      </c>
      <c r="G12" s="39">
        <f>F12*D12</f>
        <v>108</v>
      </c>
      <c r="H12" s="41">
        <f>(F12*D12)/8</f>
        <v>13.5</v>
      </c>
      <c r="J12">
        <v>3</v>
      </c>
      <c r="K12">
        <v>1</v>
      </c>
      <c r="L12" s="32">
        <v>2.4</v>
      </c>
      <c r="M12">
        <f>L12+L13*D12</f>
        <v>40.56</v>
      </c>
    </row>
    <row r="13" spans="3:12" ht="12.75">
      <c r="C13" s="3"/>
      <c r="D13" s="3"/>
      <c r="E13" s="3"/>
      <c r="F13" s="3">
        <v>1</v>
      </c>
      <c r="G13" s="3">
        <f>F13*D12</f>
        <v>36</v>
      </c>
      <c r="H13" s="42">
        <f>(F13*D12)/8</f>
        <v>4.5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78</v>
      </c>
      <c r="E16" s="3" t="s">
        <v>146</v>
      </c>
      <c r="F16" s="37">
        <v>5.5</v>
      </c>
      <c r="G16" s="39">
        <f>F16*D16</f>
        <v>429</v>
      </c>
      <c r="H16" s="41">
        <f>(F16*D16)/8</f>
        <v>53.625</v>
      </c>
      <c r="I16" t="s">
        <v>149</v>
      </c>
      <c r="J16">
        <v>5</v>
      </c>
      <c r="K16">
        <v>1</v>
      </c>
      <c r="L16" s="36">
        <v>4.11</v>
      </c>
      <c r="M16">
        <f>L16+L17*D16</f>
        <v>95.36999999999999</v>
      </c>
    </row>
    <row r="17" spans="2:12" ht="12.75">
      <c r="B17" s="1"/>
      <c r="D17" s="3"/>
      <c r="E17" s="3"/>
      <c r="F17" s="38">
        <v>1.1</v>
      </c>
      <c r="G17" s="3">
        <f>F17*D16</f>
        <v>85.80000000000001</v>
      </c>
      <c r="H17" s="42">
        <f>(F17*D16)/8</f>
        <v>10.725000000000001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36</v>
      </c>
      <c r="E18" s="3" t="s">
        <v>146</v>
      </c>
      <c r="F18" s="37">
        <v>6</v>
      </c>
      <c r="G18" s="39">
        <f>F18*D18</f>
        <v>216</v>
      </c>
      <c r="H18" s="41">
        <f>(F18*D18)/8</f>
        <v>27</v>
      </c>
      <c r="J18">
        <v>3</v>
      </c>
      <c r="K18">
        <v>2</v>
      </c>
      <c r="L18" s="32">
        <v>4.49</v>
      </c>
      <c r="M18">
        <f>L18+L19*D18</f>
        <v>50.21</v>
      </c>
    </row>
    <row r="19" spans="3:12" ht="12.75">
      <c r="C19" s="3"/>
      <c r="D19" s="3"/>
      <c r="E19" s="3"/>
      <c r="F19" s="38">
        <v>1.2</v>
      </c>
      <c r="G19" s="42">
        <f>F19*D18</f>
        <v>43.199999999999996</v>
      </c>
      <c r="H19" s="42">
        <f>(F19*D18)/8</f>
        <v>5.3999999999999995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74</v>
      </c>
      <c r="E22" s="3" t="s">
        <v>152</v>
      </c>
      <c r="F22" s="39">
        <v>1.1</v>
      </c>
      <c r="G22" s="41">
        <f>F22*D22</f>
        <v>81.4</v>
      </c>
      <c r="H22" s="41">
        <f>(F22*D22)/8</f>
        <v>10.175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18.065</v>
      </c>
    </row>
    <row r="23" spans="3:12" ht="12.75">
      <c r="C23" s="3"/>
      <c r="D23" s="3"/>
      <c r="E23" s="3"/>
      <c r="F23" s="3">
        <v>0.22</v>
      </c>
      <c r="G23" s="42">
        <f>F23*D22</f>
        <v>16.28</v>
      </c>
      <c r="H23" s="42">
        <f>(F23*D22)/8</f>
        <v>2.035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70</v>
      </c>
      <c r="E28" s="3" t="s">
        <v>152</v>
      </c>
      <c r="F28" s="39">
        <v>4.3</v>
      </c>
      <c r="G28" s="41">
        <f>F28*D28</f>
        <v>301</v>
      </c>
      <c r="H28" s="41">
        <f>(F28*D28)/8</f>
        <v>37.625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67.06</v>
      </c>
    </row>
    <row r="29" spans="3:12" ht="12.75">
      <c r="C29" s="3"/>
      <c r="D29" s="3"/>
      <c r="E29" s="3"/>
      <c r="F29" s="3">
        <v>0.86</v>
      </c>
      <c r="G29" s="42">
        <f>F29*D28</f>
        <v>60.199999999999996</v>
      </c>
      <c r="H29" s="42">
        <f>(F29*D28)/8</f>
        <v>7.5249999999999995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226</v>
      </c>
      <c r="C34" s="3" t="s">
        <v>35</v>
      </c>
      <c r="D34" s="3">
        <v>120</v>
      </c>
      <c r="E34" s="3" t="s">
        <v>152</v>
      </c>
      <c r="F34" s="40">
        <v>8</v>
      </c>
      <c r="G34" s="41">
        <f>F34*D34</f>
        <v>960</v>
      </c>
      <c r="H34" s="41">
        <f>(F34*D34)/8</f>
        <v>120</v>
      </c>
      <c r="I34" t="s">
        <v>149</v>
      </c>
      <c r="J34">
        <v>6</v>
      </c>
      <c r="K34">
        <v>1</v>
      </c>
      <c r="L34" s="32">
        <v>6.56</v>
      </c>
      <c r="M34">
        <f>L34+L35*D34</f>
        <v>210.56</v>
      </c>
    </row>
    <row r="35" spans="4:12" ht="12.75">
      <c r="D35" s="3"/>
      <c r="F35" s="3">
        <v>1.6</v>
      </c>
      <c r="G35" s="42">
        <f>F35*D34</f>
        <v>192</v>
      </c>
      <c r="H35" s="42">
        <f>(F35*D34)/8</f>
        <v>24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v>224</v>
      </c>
      <c r="E41" s="3" t="s">
        <v>173</v>
      </c>
      <c r="F41" s="40">
        <v>3</v>
      </c>
      <c r="G41" s="41">
        <f>F41*D41</f>
        <v>672</v>
      </c>
      <c r="H41" s="41">
        <f>(F41*D41)/8</f>
        <v>84</v>
      </c>
      <c r="I41" t="s">
        <v>149</v>
      </c>
      <c r="J41">
        <v>5</v>
      </c>
      <c r="K41">
        <v>1</v>
      </c>
      <c r="L41" s="32">
        <v>2.28</v>
      </c>
      <c r="M41">
        <f>L41+L42*D41</f>
        <v>180.36</v>
      </c>
    </row>
    <row r="42" spans="3:12" ht="12.75">
      <c r="C42" s="3"/>
      <c r="D42" s="3"/>
      <c r="F42" s="3">
        <v>0.75</v>
      </c>
      <c r="G42" s="42">
        <f>F42*D41</f>
        <v>168</v>
      </c>
      <c r="H42" s="42">
        <f>(F42*D41)/8</f>
        <v>21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672</v>
      </c>
      <c r="E47" s="3" t="s">
        <v>174</v>
      </c>
      <c r="F47" s="39">
        <v>1.2</v>
      </c>
      <c r="G47" s="41">
        <f>F47*D47</f>
        <v>806.4</v>
      </c>
      <c r="H47" s="41">
        <f>(F47*D47)/8</f>
        <v>100.8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214.545</v>
      </c>
    </row>
    <row r="48" spans="4:12" ht="12.75">
      <c r="D48" s="3"/>
      <c r="E48" s="3"/>
      <c r="F48" s="3">
        <v>0.3</v>
      </c>
      <c r="G48" s="42">
        <f>F48*D47</f>
        <v>201.6</v>
      </c>
      <c r="H48" s="42">
        <f>(F48*D47)/8</f>
        <v>25.2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23.94</v>
      </c>
      <c r="E52" s="3" t="s">
        <v>176</v>
      </c>
      <c r="F52" s="3">
        <v>18.5</v>
      </c>
      <c r="G52" s="42">
        <f>F52*D52</f>
        <v>442.89000000000004</v>
      </c>
      <c r="H52" s="42">
        <f>G52/8</f>
        <v>55.361250000000005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63.6</v>
      </c>
      <c r="E55" s="3" t="s">
        <v>176</v>
      </c>
      <c r="F55" s="3">
        <v>6.4</v>
      </c>
      <c r="G55" s="42">
        <f>F55*D55</f>
        <v>407.04</v>
      </c>
      <c r="H55" s="42">
        <f>G55/8</f>
        <v>50.88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89" bottom="0.62" header="0.5" footer="0.5"/>
  <pageSetup horizontalDpi="600" verticalDpi="600" orientation="landscape" paperSize="9" r:id="rId1"/>
  <rowBreaks count="1" manualBreakCount="1">
    <brk id="3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M105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237</v>
      </c>
      <c r="D3" s="1"/>
    </row>
    <row r="4" spans="1:12" ht="12.75">
      <c r="A4" t="s">
        <v>1</v>
      </c>
      <c r="I4" t="s">
        <v>3</v>
      </c>
      <c r="K4" s="47">
        <v>1334.05</v>
      </c>
      <c r="L4" t="s">
        <v>211</v>
      </c>
    </row>
    <row r="5" spans="9:12" ht="12.75">
      <c r="I5" t="s">
        <v>4</v>
      </c>
      <c r="K5" s="47">
        <v>30.06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  <c r="M7" s="6"/>
    </row>
    <row r="8" spans="1:13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  <c r="M8" s="6"/>
    </row>
    <row r="9" spans="2:13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  <c r="M9" s="6"/>
    </row>
    <row r="10" spans="2:13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  <c r="M10" s="6"/>
    </row>
    <row r="11" spans="1:13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  <c r="M11" s="6"/>
    </row>
    <row r="12" spans="1:13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  <c r="M12" s="6"/>
    </row>
    <row r="13" spans="1:13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6"/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f>84+52</f>
        <v>136</v>
      </c>
      <c r="F15" s="32">
        <v>7.59</v>
      </c>
      <c r="G15" s="32">
        <v>5.85</v>
      </c>
      <c r="H15" s="33">
        <f>E15*F15</f>
        <v>1032.24</v>
      </c>
      <c r="I15" s="33">
        <f>E15*F16</f>
        <v>236.64</v>
      </c>
      <c r="J15" s="34">
        <f>E15*G15</f>
        <v>795.5999999999999</v>
      </c>
      <c r="K15" s="32">
        <v>3.01</v>
      </c>
      <c r="L15" s="32">
        <f>K15*E15</f>
        <v>409.35999999999996</v>
      </c>
    </row>
    <row r="16" spans="3:12" ht="12.75">
      <c r="C16" t="s">
        <v>79</v>
      </c>
      <c r="F16">
        <v>1.74</v>
      </c>
      <c r="G16">
        <v>2.13</v>
      </c>
      <c r="J16" s="33">
        <f>E15*G16</f>
        <v>289.68</v>
      </c>
      <c r="K16">
        <v>2.75</v>
      </c>
      <c r="L16">
        <f>K16*E15</f>
        <v>374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f>2.21*136</f>
        <v>300.56</v>
      </c>
    </row>
    <row r="19" spans="2:8" ht="12.75">
      <c r="B19" t="s">
        <v>178</v>
      </c>
      <c r="C19" t="s">
        <v>83</v>
      </c>
      <c r="D19" s="3" t="s">
        <v>179</v>
      </c>
      <c r="E19" s="3">
        <f>89*136/100</f>
        <v>121.04</v>
      </c>
      <c r="F19">
        <v>24.5</v>
      </c>
      <c r="H19" s="33">
        <f>E19*F19</f>
        <v>2965.48</v>
      </c>
    </row>
    <row r="20" spans="2:12" ht="12.75">
      <c r="B20" t="s">
        <v>180</v>
      </c>
      <c r="C20" t="s">
        <v>84</v>
      </c>
      <c r="D20" s="3" t="s">
        <v>35</v>
      </c>
      <c r="E20" s="3">
        <v>82</v>
      </c>
      <c r="F20" s="32">
        <v>6.7</v>
      </c>
      <c r="G20" s="32">
        <v>2.68</v>
      </c>
      <c r="H20" s="33">
        <f>E20*F20</f>
        <v>549.4</v>
      </c>
      <c r="I20" s="33">
        <f>E20*F21</f>
        <v>222.22</v>
      </c>
      <c r="J20" s="34">
        <f>E20*G20</f>
        <v>219.76000000000002</v>
      </c>
      <c r="K20" s="32">
        <v>4.51</v>
      </c>
      <c r="L20" s="32">
        <f>K20*E20</f>
        <v>369.82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78.72</v>
      </c>
      <c r="K21">
        <v>1.24</v>
      </c>
      <c r="L21">
        <f>K21*E20</f>
        <v>101.67999999999999</v>
      </c>
    </row>
    <row r="22" spans="2:8" ht="12.75">
      <c r="B22" s="43" t="s">
        <v>181</v>
      </c>
      <c r="C22" t="s">
        <v>85</v>
      </c>
      <c r="D22" s="3" t="s">
        <v>82</v>
      </c>
      <c r="E22" s="3">
        <f>0.32*82</f>
        <v>26.240000000000002</v>
      </c>
      <c r="F22">
        <v>68.7</v>
      </c>
      <c r="H22" s="33">
        <f>E22*F22</f>
        <v>1802.688</v>
      </c>
    </row>
    <row r="23" spans="2:8" ht="12.75">
      <c r="B23" t="s">
        <v>178</v>
      </c>
      <c r="C23" t="s">
        <v>167</v>
      </c>
      <c r="D23" s="3" t="s">
        <v>179</v>
      </c>
      <c r="E23" s="3">
        <f>20*82/100</f>
        <v>16.4</v>
      </c>
      <c r="F23">
        <v>24.5</v>
      </c>
      <c r="H23" s="33">
        <f>E23*F23</f>
        <v>401.79999999999995</v>
      </c>
    </row>
    <row r="24" spans="3:12" ht="12.75">
      <c r="C24" t="s">
        <v>86</v>
      </c>
      <c r="D24" s="3"/>
      <c r="E24" s="3"/>
      <c r="H24" s="33">
        <f>SUM(H15:H23)</f>
        <v>6751.608</v>
      </c>
      <c r="I24" s="33">
        <f>SUM(I15:I23)</f>
        <v>458.86</v>
      </c>
      <c r="J24" s="34">
        <f>J15+J20</f>
        <v>1015.3599999999999</v>
      </c>
      <c r="L24" s="32">
        <f>L15+L20</f>
        <v>779.18</v>
      </c>
    </row>
    <row r="25" spans="4:12" ht="12.75">
      <c r="D25" s="3"/>
      <c r="E25" s="3"/>
      <c r="H25" s="33"/>
      <c r="I25" s="33"/>
      <c r="J25" s="33">
        <f>J16+J21</f>
        <v>368.4</v>
      </c>
      <c r="L25">
        <f>L16+L21</f>
        <v>475.68</v>
      </c>
    </row>
    <row r="26" spans="3:5" ht="12.75">
      <c r="C26" s="3" t="s">
        <v>69</v>
      </c>
      <c r="D26" s="3"/>
      <c r="E26" s="3"/>
    </row>
    <row r="27" spans="2:5" ht="12.75">
      <c r="B27" t="s">
        <v>132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f>52+84</f>
        <v>136</v>
      </c>
      <c r="F28" s="32">
        <v>23.06</v>
      </c>
      <c r="G28" s="32">
        <v>9.48</v>
      </c>
      <c r="H28" s="33">
        <f>E28*F28</f>
        <v>3136.16</v>
      </c>
      <c r="I28" s="33">
        <f>E28*F29</f>
        <v>935.68</v>
      </c>
      <c r="J28" s="34">
        <f>E28*G28</f>
        <v>1289.28</v>
      </c>
      <c r="K28" s="32">
        <v>11.5</v>
      </c>
      <c r="L28" s="36">
        <f>K28*E28</f>
        <v>1564</v>
      </c>
    </row>
    <row r="29" spans="3:12" ht="12.75">
      <c r="C29" t="s">
        <v>131</v>
      </c>
      <c r="D29" s="3" t="s">
        <v>35</v>
      </c>
      <c r="E29" s="3"/>
      <c r="F29">
        <v>6.88</v>
      </c>
      <c r="G29">
        <v>3.4</v>
      </c>
      <c r="J29" s="33">
        <f>E28*G29</f>
        <v>462.4</v>
      </c>
      <c r="K29">
        <v>4.39</v>
      </c>
      <c r="L29" s="35">
        <f>K29*E28</f>
        <v>597.04</v>
      </c>
    </row>
    <row r="30" spans="2:9" ht="12.75">
      <c r="B30" t="s">
        <v>182</v>
      </c>
      <c r="C30" t="s">
        <v>91</v>
      </c>
      <c r="D30" s="3" t="s">
        <v>82</v>
      </c>
      <c r="E30" s="3">
        <f>3*84+3.4*52</f>
        <v>428.79999999999995</v>
      </c>
      <c r="F30">
        <v>75.8</v>
      </c>
      <c r="H30" s="33">
        <f>E30*F30</f>
        <v>32503.039999999994</v>
      </c>
      <c r="I30" s="35"/>
    </row>
    <row r="31" spans="2:8" ht="12.75">
      <c r="B31" t="s">
        <v>178</v>
      </c>
      <c r="C31" t="s">
        <v>83</v>
      </c>
      <c r="D31" s="3" t="s">
        <v>179</v>
      </c>
      <c r="E31" s="38">
        <f>(84*172.9+52*209)/100</f>
        <v>253.916</v>
      </c>
      <c r="F31">
        <v>24.5</v>
      </c>
      <c r="H31" s="33">
        <f>E31*F31</f>
        <v>6220.942</v>
      </c>
    </row>
    <row r="32" spans="2:12" ht="12.75">
      <c r="B32" t="s">
        <v>213</v>
      </c>
      <c r="C32" t="s">
        <v>214</v>
      </c>
      <c r="D32" s="3" t="s">
        <v>35</v>
      </c>
      <c r="E32" s="3">
        <v>140</v>
      </c>
      <c r="F32" s="32">
        <v>25.3</v>
      </c>
      <c r="G32" s="32">
        <v>15.8</v>
      </c>
      <c r="H32" s="33">
        <f>E32*F32</f>
        <v>3542</v>
      </c>
      <c r="I32" s="33">
        <f>E32*F33</f>
        <v>1260</v>
      </c>
      <c r="J32" s="34">
        <f>E32*G32</f>
        <v>2212</v>
      </c>
      <c r="K32" s="32">
        <v>14</v>
      </c>
      <c r="L32" s="36">
        <f>K32*E32</f>
        <v>1960</v>
      </c>
    </row>
    <row r="33" spans="3:12" ht="12.75">
      <c r="C33" t="s">
        <v>215</v>
      </c>
      <c r="E33" s="3"/>
      <c r="F33">
        <v>9</v>
      </c>
      <c r="G33">
        <v>5.81</v>
      </c>
      <c r="J33" s="33">
        <f>E32*G33</f>
        <v>813.4</v>
      </c>
      <c r="K33" s="35">
        <f>5.81*1.29</f>
        <v>7.4948999999999995</v>
      </c>
      <c r="L33" s="35">
        <f>K33*E32</f>
        <v>1049.2859999999998</v>
      </c>
    </row>
    <row r="34" spans="2:8" ht="12.75">
      <c r="B34" t="s">
        <v>183</v>
      </c>
      <c r="C34" t="s">
        <v>216</v>
      </c>
      <c r="D34" s="3" t="s">
        <v>35</v>
      </c>
      <c r="E34" s="3">
        <v>140</v>
      </c>
      <c r="F34">
        <v>340</v>
      </c>
      <c r="H34" s="33">
        <f>E34*F34</f>
        <v>47600</v>
      </c>
    </row>
    <row r="35" spans="2:12" ht="12.75">
      <c r="B35" t="s">
        <v>217</v>
      </c>
      <c r="C35" t="s">
        <v>219</v>
      </c>
      <c r="D35" s="3" t="s">
        <v>35</v>
      </c>
      <c r="E35" s="3">
        <v>52</v>
      </c>
      <c r="F35" s="32">
        <v>14.9</v>
      </c>
      <c r="G35" s="32">
        <v>9.66</v>
      </c>
      <c r="H35" s="33">
        <f>E35*F35</f>
        <v>774.8000000000001</v>
      </c>
      <c r="I35" s="33">
        <f>E35*F36</f>
        <v>266.76</v>
      </c>
      <c r="J35" s="34">
        <f>E35*G35</f>
        <v>502.32</v>
      </c>
      <c r="K35" s="32">
        <v>8</v>
      </c>
      <c r="L35" s="36">
        <f>K35*E35</f>
        <v>416</v>
      </c>
    </row>
    <row r="36" spans="3:12" ht="12.75">
      <c r="C36" t="s">
        <v>218</v>
      </c>
      <c r="E36" s="3"/>
      <c r="F36">
        <v>5.13</v>
      </c>
      <c r="G36">
        <v>3.48</v>
      </c>
      <c r="J36" s="33">
        <f>E35*G36</f>
        <v>180.96</v>
      </c>
      <c r="K36" s="35">
        <f>3.48*1.29</f>
        <v>4.4892</v>
      </c>
      <c r="L36" s="35">
        <f>K36*E35</f>
        <v>233.4384</v>
      </c>
    </row>
    <row r="37" spans="2:8" ht="12.75">
      <c r="B37" t="s">
        <v>183</v>
      </c>
      <c r="C37" t="s">
        <v>216</v>
      </c>
      <c r="D37" s="3" t="s">
        <v>35</v>
      </c>
      <c r="E37" s="3">
        <v>52</v>
      </c>
      <c r="F37">
        <v>340</v>
      </c>
      <c r="H37" s="33">
        <f>E37*F37</f>
        <v>17680</v>
      </c>
    </row>
    <row r="38" spans="2:5" ht="12.75">
      <c r="B38" t="s">
        <v>162</v>
      </c>
      <c r="C38" t="s">
        <v>163</v>
      </c>
      <c r="D38" s="3"/>
      <c r="E38" s="3"/>
    </row>
    <row r="39" spans="3:12" ht="12.75">
      <c r="C39" t="s">
        <v>164</v>
      </c>
      <c r="D39" s="3" t="s">
        <v>35</v>
      </c>
      <c r="E39" s="3">
        <v>52</v>
      </c>
      <c r="F39" s="32">
        <v>21.5</v>
      </c>
      <c r="G39" s="32">
        <v>8.56</v>
      </c>
      <c r="H39" s="33">
        <f>E39*F39</f>
        <v>1118</v>
      </c>
      <c r="I39" s="33">
        <f>E39*F40</f>
        <v>318.24</v>
      </c>
      <c r="J39" s="34">
        <f>E39*G39</f>
        <v>445.12</v>
      </c>
      <c r="K39" s="32">
        <v>9.91</v>
      </c>
      <c r="L39" s="36">
        <f>K39*E39</f>
        <v>515.32</v>
      </c>
    </row>
    <row r="40" spans="3:12" ht="12.75">
      <c r="C40" t="s">
        <v>165</v>
      </c>
      <c r="D40" s="3"/>
      <c r="E40" s="3"/>
      <c r="F40">
        <v>6.12</v>
      </c>
      <c r="G40" s="35">
        <v>3.1</v>
      </c>
      <c r="J40" s="33">
        <f>E39*G40</f>
        <v>161.20000000000002</v>
      </c>
      <c r="K40" s="35">
        <v>4</v>
      </c>
      <c r="L40" s="35">
        <f>K40*E39</f>
        <v>208</v>
      </c>
    </row>
    <row r="41" spans="2:12" ht="12.75">
      <c r="B41" t="s">
        <v>238</v>
      </c>
      <c r="C41" t="s">
        <v>163</v>
      </c>
      <c r="D41" s="3" t="s">
        <v>35</v>
      </c>
      <c r="E41" s="3">
        <v>104</v>
      </c>
      <c r="F41" s="32">
        <v>36.8</v>
      </c>
      <c r="G41" s="36">
        <v>15.1</v>
      </c>
      <c r="H41" s="33">
        <f>E41*F41</f>
        <v>3827.2</v>
      </c>
      <c r="I41" s="33">
        <f>E41*F42</f>
        <v>917.28</v>
      </c>
      <c r="J41" s="34">
        <f>E41*G41</f>
        <v>1570.3999999999999</v>
      </c>
      <c r="K41" s="36">
        <v>14.2</v>
      </c>
      <c r="L41" s="36">
        <f>K41*E41</f>
        <v>1476.8</v>
      </c>
    </row>
    <row r="42" spans="3:12" ht="12.75">
      <c r="C42" t="s">
        <v>239</v>
      </c>
      <c r="D42" s="3"/>
      <c r="E42" s="3"/>
      <c r="F42">
        <v>8.82</v>
      </c>
      <c r="G42" s="35">
        <v>5.48</v>
      </c>
      <c r="J42" s="33">
        <f>E41*G42</f>
        <v>569.9200000000001</v>
      </c>
      <c r="K42" s="35">
        <f>5.48*1.29</f>
        <v>7.0692</v>
      </c>
      <c r="L42" s="35">
        <f>K42*E41</f>
        <v>735.1968</v>
      </c>
    </row>
    <row r="43" spans="2:10" ht="12.75">
      <c r="B43" t="s">
        <v>184</v>
      </c>
      <c r="C43" t="s">
        <v>166</v>
      </c>
      <c r="D43" s="3" t="s">
        <v>35</v>
      </c>
      <c r="E43" s="3">
        <v>96</v>
      </c>
      <c r="F43">
        <v>224</v>
      </c>
      <c r="G43" s="35"/>
      <c r="H43" s="33">
        <f>E43*F43</f>
        <v>21504</v>
      </c>
      <c r="J43" s="33"/>
    </row>
    <row r="44" spans="3:12" ht="12.75">
      <c r="C44" t="s">
        <v>86</v>
      </c>
      <c r="D44" s="3"/>
      <c r="E44" s="3"/>
      <c r="H44" s="33">
        <f>SUM(H27:H43)</f>
        <v>137906.142</v>
      </c>
      <c r="I44" s="33">
        <f>SUM(I27:I43)</f>
        <v>3697.959999999999</v>
      </c>
      <c r="J44" s="34">
        <f>J28+J32+J35+J39+J41</f>
        <v>6019.12</v>
      </c>
      <c r="L44" s="36">
        <f>L28+L32+L35+L39+L41</f>
        <v>5932.12</v>
      </c>
    </row>
    <row r="45" spans="4:12" ht="12.75">
      <c r="D45" s="3"/>
      <c r="E45" s="3"/>
      <c r="J45" s="33">
        <f>J29+J33+J36+J40+J42</f>
        <v>2187.88</v>
      </c>
      <c r="L45" s="35">
        <f>L29+L33+L36+L40+L42</f>
        <v>2822.9612</v>
      </c>
    </row>
    <row r="46" spans="3:5" ht="12.75">
      <c r="C46" s="3" t="s">
        <v>70</v>
      </c>
      <c r="D46" s="3"/>
      <c r="E46" s="3"/>
    </row>
    <row r="47" spans="2:12" ht="12.75">
      <c r="B47" t="s">
        <v>138</v>
      </c>
      <c r="C47" t="s">
        <v>71</v>
      </c>
      <c r="D47" s="3"/>
      <c r="E47" s="3">
        <v>78</v>
      </c>
      <c r="F47" s="32">
        <v>16.92</v>
      </c>
      <c r="G47" s="32">
        <v>5.72</v>
      </c>
      <c r="H47" s="33">
        <f>E47*F47</f>
        <v>1319.7600000000002</v>
      </c>
      <c r="I47" s="33">
        <f>E47*F48</f>
        <v>315.9</v>
      </c>
      <c r="J47" s="34">
        <f>E47*G47</f>
        <v>446.15999999999997</v>
      </c>
      <c r="K47" s="36">
        <v>6.6</v>
      </c>
      <c r="L47" s="36">
        <f>K47*E47</f>
        <v>514.8</v>
      </c>
    </row>
    <row r="48" spans="3:12" ht="12.75">
      <c r="C48" t="s">
        <v>139</v>
      </c>
      <c r="D48" s="3" t="s">
        <v>35</v>
      </c>
      <c r="E48" s="3"/>
      <c r="F48">
        <v>4.05</v>
      </c>
      <c r="G48">
        <v>2.06</v>
      </c>
      <c r="J48" s="33">
        <f>E47*G48</f>
        <v>160.68</v>
      </c>
      <c r="K48">
        <v>2.66</v>
      </c>
      <c r="L48" s="35">
        <f>K48*E47</f>
        <v>207.48000000000002</v>
      </c>
    </row>
    <row r="49" spans="3:5" ht="12.75">
      <c r="C49" t="s">
        <v>140</v>
      </c>
      <c r="D49" s="3"/>
      <c r="E49" s="3"/>
    </row>
    <row r="50" spans="2:12" ht="12.75">
      <c r="B50" t="s">
        <v>93</v>
      </c>
      <c r="C50" t="s">
        <v>71</v>
      </c>
      <c r="D50" s="3"/>
      <c r="E50" s="3">
        <v>242</v>
      </c>
      <c r="F50" s="32">
        <v>19.82</v>
      </c>
      <c r="G50" s="32">
        <v>7.54</v>
      </c>
      <c r="H50" s="33">
        <f>E50*F50</f>
        <v>4796.4400000000005</v>
      </c>
      <c r="I50" s="33">
        <f>E50*F51</f>
        <v>1193.06</v>
      </c>
      <c r="J50" s="34">
        <f>E50*G50</f>
        <v>1824.68</v>
      </c>
      <c r="K50" s="32">
        <v>8.06</v>
      </c>
      <c r="L50" s="36">
        <f>K50*E50</f>
        <v>1950.5200000000002</v>
      </c>
    </row>
    <row r="51" spans="3:12" ht="12.75">
      <c r="C51" t="s">
        <v>94</v>
      </c>
      <c r="D51" s="3" t="s">
        <v>35</v>
      </c>
      <c r="E51" s="3"/>
      <c r="F51">
        <v>4.93</v>
      </c>
      <c r="G51">
        <v>2.7</v>
      </c>
      <c r="J51" s="33">
        <f>E50*G51</f>
        <v>653.4000000000001</v>
      </c>
      <c r="K51">
        <v>3.48</v>
      </c>
      <c r="L51" s="35">
        <f>K51*E50</f>
        <v>842.16</v>
      </c>
    </row>
    <row r="52" spans="3:5" ht="12.75">
      <c r="C52" t="s">
        <v>95</v>
      </c>
      <c r="D52" s="3"/>
      <c r="E52" s="3"/>
    </row>
    <row r="53" spans="2:8" ht="12.75">
      <c r="B53" t="s">
        <v>185</v>
      </c>
      <c r="C53" t="s">
        <v>96</v>
      </c>
      <c r="D53" s="3" t="s">
        <v>97</v>
      </c>
      <c r="E53" s="3">
        <f>78*5.4+242*10.8</f>
        <v>3034.8</v>
      </c>
      <c r="F53">
        <v>25.1</v>
      </c>
      <c r="H53" s="33">
        <f>E53*F53</f>
        <v>76173.48000000001</v>
      </c>
    </row>
    <row r="54" spans="2:5" ht="12.75">
      <c r="B54" t="s">
        <v>186</v>
      </c>
      <c r="C54" t="s">
        <v>98</v>
      </c>
      <c r="D54" s="3"/>
      <c r="E54" s="3"/>
    </row>
    <row r="55" spans="3:12" ht="12.75">
      <c r="C55" t="s">
        <v>99</v>
      </c>
      <c r="D55" s="3" t="s">
        <v>101</v>
      </c>
      <c r="E55" s="3">
        <v>36.4</v>
      </c>
      <c r="F55" s="32">
        <v>89.5</v>
      </c>
      <c r="G55" s="32">
        <v>14.7</v>
      </c>
      <c r="H55" s="33">
        <f>E55*F55</f>
        <v>3257.7999999999997</v>
      </c>
      <c r="I55" s="33">
        <f>E55*F56</f>
        <v>343.616</v>
      </c>
      <c r="J55" s="34">
        <f>E55*G55</f>
        <v>535.0799999999999</v>
      </c>
      <c r="K55" s="35">
        <v>16</v>
      </c>
      <c r="L55" s="36">
        <f>K55*E55</f>
        <v>582.4</v>
      </c>
    </row>
    <row r="56" spans="3:12" ht="12.75">
      <c r="C56" t="s">
        <v>100</v>
      </c>
      <c r="D56" s="3" t="s">
        <v>102</v>
      </c>
      <c r="E56" s="3"/>
      <c r="F56">
        <v>9.44</v>
      </c>
      <c r="G56">
        <v>4.41</v>
      </c>
      <c r="J56" s="33">
        <f>E55*G56</f>
        <v>160.524</v>
      </c>
      <c r="K56">
        <v>5.69</v>
      </c>
      <c r="L56" s="35">
        <f>K56*E55</f>
        <v>207.116</v>
      </c>
    </row>
    <row r="57" spans="3:12" ht="12.75">
      <c r="C57" t="s">
        <v>86</v>
      </c>
      <c r="D57" s="3"/>
      <c r="E57" s="3"/>
      <c r="H57" s="33">
        <f>SUM(H47:H56)</f>
        <v>85547.48000000001</v>
      </c>
      <c r="I57" s="33">
        <f>SUM(I47:I56)</f>
        <v>1852.576</v>
      </c>
      <c r="J57" s="34">
        <f>J47+J50+J55</f>
        <v>2805.92</v>
      </c>
      <c r="L57" s="36">
        <f>L47+L50+L55</f>
        <v>3047.7200000000003</v>
      </c>
    </row>
    <row r="58" spans="4:12" ht="12.75">
      <c r="D58" s="3"/>
      <c r="E58" s="3"/>
      <c r="J58" s="33">
        <f>J48+J51+J56</f>
        <v>974.6040000000002</v>
      </c>
      <c r="L58" s="35">
        <f>L48+L51+L56</f>
        <v>1256.7559999999999</v>
      </c>
    </row>
    <row r="59" spans="3:4" ht="12.75">
      <c r="C59" s="3" t="s">
        <v>103</v>
      </c>
      <c r="D59" s="3"/>
    </row>
    <row r="60" spans="2:5" ht="12.75">
      <c r="B60" t="s">
        <v>141</v>
      </c>
      <c r="C60" t="s">
        <v>104</v>
      </c>
      <c r="E60" s="3"/>
    </row>
    <row r="61" spans="3:5" ht="12.75">
      <c r="C61" t="s">
        <v>142</v>
      </c>
      <c r="E61" s="3"/>
    </row>
    <row r="62" spans="3:12" ht="12.75">
      <c r="C62" t="s">
        <v>105</v>
      </c>
      <c r="E62" s="3">
        <v>780</v>
      </c>
      <c r="F62" s="32">
        <v>7.91</v>
      </c>
      <c r="G62" s="32">
        <v>2.88</v>
      </c>
      <c r="H62" s="33">
        <f>E62*F62</f>
        <v>6169.8</v>
      </c>
      <c r="I62" s="33">
        <f>E62*F63</f>
        <v>1302.6</v>
      </c>
      <c r="J62" s="34">
        <f>E62*G62</f>
        <v>2246.4</v>
      </c>
      <c r="K62" s="32">
        <v>2.85</v>
      </c>
      <c r="L62" s="36">
        <f>K62*E62</f>
        <v>2223</v>
      </c>
    </row>
    <row r="63" spans="3:12" ht="12.75">
      <c r="C63" t="s">
        <v>143</v>
      </c>
      <c r="D63" s="3" t="s">
        <v>35</v>
      </c>
      <c r="E63" s="3"/>
      <c r="F63">
        <v>1.67</v>
      </c>
      <c r="G63">
        <v>1.04</v>
      </c>
      <c r="J63" s="33">
        <f>E62*G63</f>
        <v>811.2</v>
      </c>
      <c r="K63">
        <v>1.34</v>
      </c>
      <c r="L63" s="35">
        <f>K63*E62</f>
        <v>1045.2</v>
      </c>
    </row>
    <row r="64" spans="3:5" ht="12.75">
      <c r="C64" t="s">
        <v>117</v>
      </c>
      <c r="E64" s="3"/>
    </row>
    <row r="65" spans="2:8" ht="12.75">
      <c r="B65" t="s">
        <v>187</v>
      </c>
      <c r="C65" t="s">
        <v>106</v>
      </c>
      <c r="D65" s="3" t="s">
        <v>97</v>
      </c>
      <c r="E65" s="3">
        <f>3*6*780</f>
        <v>14040</v>
      </c>
      <c r="F65">
        <v>7.43</v>
      </c>
      <c r="H65" s="33">
        <f>E65*F65</f>
        <v>104317.2</v>
      </c>
    </row>
    <row r="66" spans="3:12" ht="12.75">
      <c r="C66" t="s">
        <v>86</v>
      </c>
      <c r="D66" s="3"/>
      <c r="E66" s="3"/>
      <c r="H66" s="33">
        <f>SUM(H62:H65)</f>
        <v>110487</v>
      </c>
      <c r="I66" s="33">
        <f>SUM(I62:I65)</f>
        <v>1302.6</v>
      </c>
      <c r="J66" s="34">
        <f>J62</f>
        <v>2246.4</v>
      </c>
      <c r="L66" s="36">
        <f>L62</f>
        <v>2223</v>
      </c>
    </row>
    <row r="67" spans="4:12" ht="12.75">
      <c r="D67" s="3"/>
      <c r="E67" s="3"/>
      <c r="H67" s="33"/>
      <c r="J67" s="33">
        <f>J63</f>
        <v>811.2</v>
      </c>
      <c r="L67" s="35">
        <f>L63</f>
        <v>1045.2</v>
      </c>
    </row>
    <row r="68" spans="3:5" ht="12.75">
      <c r="C68" s="3" t="s">
        <v>107</v>
      </c>
      <c r="E68" s="3"/>
    </row>
    <row r="69" spans="2:12" ht="12.75">
      <c r="B69" t="s">
        <v>108</v>
      </c>
      <c r="C69" t="s">
        <v>109</v>
      </c>
      <c r="D69" s="3" t="s">
        <v>115</v>
      </c>
      <c r="E69" s="3">
        <f>484*5.4</f>
        <v>2613.6000000000004</v>
      </c>
      <c r="F69" s="32">
        <v>3.01</v>
      </c>
      <c r="G69" s="32">
        <v>0.36</v>
      </c>
      <c r="H69" s="33">
        <f>E69*F69</f>
        <v>7866.936000000001</v>
      </c>
      <c r="I69" s="33">
        <f>E69*F70</f>
        <v>1934.0640000000003</v>
      </c>
      <c r="J69" s="34">
        <f>E69*G69</f>
        <v>940.8960000000001</v>
      </c>
      <c r="K69" s="32">
        <v>1.38</v>
      </c>
      <c r="L69" s="36">
        <f>K69*E69</f>
        <v>3606.768</v>
      </c>
    </row>
    <row r="70" spans="4:12" ht="12.75">
      <c r="D70" s="3" t="s">
        <v>116</v>
      </c>
      <c r="E70" s="3"/>
      <c r="F70">
        <v>0.74</v>
      </c>
      <c r="G70">
        <v>0.11</v>
      </c>
      <c r="J70" s="33">
        <f>E69*G70</f>
        <v>287.49600000000004</v>
      </c>
      <c r="K70">
        <v>0.14</v>
      </c>
      <c r="L70" s="35">
        <f>K70*E69</f>
        <v>365.9040000000001</v>
      </c>
    </row>
    <row r="71" spans="2:8" ht="12.75">
      <c r="B71" t="s">
        <v>189</v>
      </c>
      <c r="C71" t="s">
        <v>188</v>
      </c>
      <c r="D71" s="3" t="s">
        <v>97</v>
      </c>
      <c r="E71" s="3">
        <f>E69</f>
        <v>2613.6000000000004</v>
      </c>
      <c r="F71">
        <v>9.72</v>
      </c>
      <c r="H71" s="33">
        <f>E71*F71</f>
        <v>25404.192000000006</v>
      </c>
    </row>
    <row r="72" spans="2:8" ht="12.75">
      <c r="B72" t="s">
        <v>190</v>
      </c>
      <c r="C72" t="s">
        <v>191</v>
      </c>
      <c r="D72" s="3"/>
      <c r="E72" s="3"/>
      <c r="H72" s="33"/>
    </row>
    <row r="73" spans="3:12" ht="12.75">
      <c r="C73" t="s">
        <v>192</v>
      </c>
      <c r="D73" s="3" t="s">
        <v>194</v>
      </c>
      <c r="E73" s="3">
        <f>E71/100</f>
        <v>26.136000000000003</v>
      </c>
      <c r="F73" s="35">
        <v>222</v>
      </c>
      <c r="G73" s="35">
        <v>0.8</v>
      </c>
      <c r="H73" s="33">
        <f>E73*F73</f>
        <v>5802.192000000001</v>
      </c>
      <c r="I73" s="33">
        <f>E73*F74</f>
        <v>352.836</v>
      </c>
      <c r="J73" s="34">
        <f>E73*G73</f>
        <v>20.908800000000003</v>
      </c>
      <c r="K73" s="32">
        <v>25.3</v>
      </c>
      <c r="L73" s="36">
        <f>K73*E73</f>
        <v>661.2408</v>
      </c>
    </row>
    <row r="74" spans="3:12" ht="12.75">
      <c r="C74" t="s">
        <v>193</v>
      </c>
      <c r="D74" s="3"/>
      <c r="E74" s="3"/>
      <c r="F74" s="35">
        <v>13.5</v>
      </c>
      <c r="G74">
        <v>0.24</v>
      </c>
      <c r="J74" s="33">
        <f>E73*G74</f>
        <v>6.27264</v>
      </c>
      <c r="K74">
        <v>0.31</v>
      </c>
      <c r="L74" s="35">
        <f>K74*E73</f>
        <v>8.102160000000001</v>
      </c>
    </row>
    <row r="75" spans="2:12" ht="12.75">
      <c r="B75" t="s">
        <v>195</v>
      </c>
      <c r="C75" t="s">
        <v>196</v>
      </c>
      <c r="D75" s="3" t="s">
        <v>110</v>
      </c>
      <c r="E75" s="3">
        <v>0.92</v>
      </c>
      <c r="F75" s="32">
        <v>103</v>
      </c>
      <c r="G75" s="32">
        <v>55.2</v>
      </c>
      <c r="H75" s="33">
        <f>E75*F75</f>
        <v>94.76</v>
      </c>
      <c r="I75" s="33">
        <f>E75*F76</f>
        <v>20.608</v>
      </c>
      <c r="J75" s="34">
        <f>E75*G75</f>
        <v>50.784000000000006</v>
      </c>
      <c r="K75" s="32">
        <v>35.1</v>
      </c>
      <c r="L75" s="36">
        <f>K75*E75</f>
        <v>32.292</v>
      </c>
    </row>
    <row r="76" spans="5:12" ht="12.75">
      <c r="E76" s="3"/>
      <c r="F76">
        <v>22.4</v>
      </c>
      <c r="G76">
        <v>15.6</v>
      </c>
      <c r="J76" s="33">
        <f>E75*G76</f>
        <v>14.352</v>
      </c>
      <c r="K76">
        <v>20.12</v>
      </c>
      <c r="L76" s="35">
        <f>K76*E75</f>
        <v>18.5104</v>
      </c>
    </row>
    <row r="77" spans="2:8" ht="12.75">
      <c r="B77" t="s">
        <v>197</v>
      </c>
      <c r="C77" t="s">
        <v>198</v>
      </c>
      <c r="D77" s="3" t="s">
        <v>110</v>
      </c>
      <c r="E77" s="3">
        <v>0.92</v>
      </c>
      <c r="F77">
        <v>287</v>
      </c>
      <c r="H77" s="33">
        <f>E77*F77</f>
        <v>264.04</v>
      </c>
    </row>
    <row r="78" spans="3:12" ht="12.75">
      <c r="C78" t="s">
        <v>86</v>
      </c>
      <c r="D78" s="3"/>
      <c r="E78" s="3"/>
      <c r="H78" s="33">
        <f>SUM(H69:H77)</f>
        <v>39432.12000000001</v>
      </c>
      <c r="I78" s="33">
        <f>SUM(I69:I77)</f>
        <v>2307.5080000000007</v>
      </c>
      <c r="J78" s="34">
        <f>J69+J73+J75</f>
        <v>1012.5888000000001</v>
      </c>
      <c r="L78" s="36">
        <f>L69+L73+L75</f>
        <v>4300.3008</v>
      </c>
    </row>
    <row r="79" spans="5:12" ht="12.75">
      <c r="E79" s="3"/>
      <c r="J79" s="33">
        <f>J70+J74+J76</f>
        <v>308.12064000000004</v>
      </c>
      <c r="L79" s="35">
        <f>L70+L74+L76</f>
        <v>392.51656000000014</v>
      </c>
    </row>
    <row r="80" ht="12.75">
      <c r="E80" s="3"/>
    </row>
    <row r="81" spans="3:12" ht="12.75">
      <c r="C81" t="s">
        <v>199</v>
      </c>
      <c r="E81" s="3"/>
      <c r="H81" s="33">
        <f>H24+H44+H57+H66+H78</f>
        <v>380124.35</v>
      </c>
      <c r="I81" s="33">
        <f>I24+I44+I57+I66+I78</f>
        <v>9619.504</v>
      </c>
      <c r="J81" s="34">
        <f>J24+J44+J57+J66+J78</f>
        <v>13099.388799999999</v>
      </c>
      <c r="L81" s="36">
        <f>L24+L44+L57+L66+L78</f>
        <v>16282.320800000001</v>
      </c>
    </row>
    <row r="82" spans="5:12" ht="12.75">
      <c r="E82" s="3"/>
      <c r="J82" s="33">
        <f>J25+J45+J58+J67+J79</f>
        <v>4650.204640000001</v>
      </c>
      <c r="L82" s="35">
        <f>L25+L45+L58+L67+L79</f>
        <v>5993.113759999999</v>
      </c>
    </row>
    <row r="83" spans="3:8" ht="12.75">
      <c r="C83" t="s">
        <v>201</v>
      </c>
      <c r="H83" s="33">
        <f>H81-H93</f>
        <v>379765.55</v>
      </c>
    </row>
    <row r="84" spans="3:8" ht="12.75">
      <c r="C84" t="s">
        <v>200</v>
      </c>
      <c r="E84" s="45">
        <v>0.18</v>
      </c>
      <c r="H84" s="33">
        <f>H83*E84</f>
        <v>68357.799</v>
      </c>
    </row>
    <row r="85" spans="3:8" ht="12.75">
      <c r="C85" t="s">
        <v>202</v>
      </c>
      <c r="H85" s="33">
        <f>H84*0.092</f>
        <v>6288.9175079999995</v>
      </c>
    </row>
    <row r="86" spans="3:8" ht="12.75">
      <c r="C86" t="s">
        <v>203</v>
      </c>
      <c r="H86" s="33">
        <f>H84*0.18</f>
        <v>12304.40382</v>
      </c>
    </row>
    <row r="87" spans="3:8" ht="12.75">
      <c r="C87" t="s">
        <v>204</v>
      </c>
      <c r="E87" s="45">
        <v>0.08</v>
      </c>
      <c r="H87" s="33">
        <f>H83+H84*0.08</f>
        <v>385234.17392</v>
      </c>
    </row>
    <row r="88" spans="3:8" ht="12.75">
      <c r="C88" t="s">
        <v>205</v>
      </c>
      <c r="E88">
        <v>1.6</v>
      </c>
      <c r="H88" s="33">
        <f>(H83+H84+H87)*E88</f>
        <v>1333372.0366719998</v>
      </c>
    </row>
    <row r="89" spans="2:8" ht="12.75">
      <c r="B89" s="1" t="s">
        <v>206</v>
      </c>
      <c r="C89" t="s">
        <v>207</v>
      </c>
      <c r="H89" s="33">
        <f>H88</f>
        <v>1333372.0366719998</v>
      </c>
    </row>
    <row r="90" spans="3:8" ht="12.75">
      <c r="C90" t="s">
        <v>202</v>
      </c>
      <c r="H90" s="33">
        <f>L81+L82+H85</f>
        <v>28564.352068</v>
      </c>
    </row>
    <row r="91" spans="3:8" ht="12.75">
      <c r="C91" t="s">
        <v>203</v>
      </c>
      <c r="H91" s="33">
        <f>J81+J82+H86</f>
        <v>30053.99726</v>
      </c>
    </row>
    <row r="93" spans="3:8" ht="12.75">
      <c r="C93" t="s">
        <v>208</v>
      </c>
      <c r="H93" s="33">
        <f>H75+H77</f>
        <v>358.8</v>
      </c>
    </row>
    <row r="94" spans="3:8" ht="12.75">
      <c r="C94" t="s">
        <v>200</v>
      </c>
      <c r="E94" s="46">
        <v>0.086</v>
      </c>
      <c r="H94" s="33">
        <f>H93*E94</f>
        <v>30.8568</v>
      </c>
    </row>
    <row r="95" spans="3:8" ht="12.75">
      <c r="C95" t="s">
        <v>202</v>
      </c>
      <c r="H95" s="33">
        <f>H94*0.092</f>
        <v>2.8388256</v>
      </c>
    </row>
    <row r="96" spans="3:8" ht="12.75">
      <c r="C96" t="s">
        <v>203</v>
      </c>
      <c r="H96" s="33">
        <f>H94*0.18</f>
        <v>5.554224</v>
      </c>
    </row>
    <row r="97" spans="3:8" ht="12.75">
      <c r="C97" t="s">
        <v>204</v>
      </c>
      <c r="E97" s="45">
        <v>0.08</v>
      </c>
      <c r="H97" s="33">
        <f>L75+L76*0.08</f>
        <v>33.772832</v>
      </c>
    </row>
    <row r="98" spans="3:8" ht="12.75">
      <c r="C98" t="s">
        <v>205</v>
      </c>
      <c r="E98">
        <v>1.6</v>
      </c>
      <c r="H98" s="33">
        <f>(H93+H94+H97)*E98</f>
        <v>677.4874112000001</v>
      </c>
    </row>
    <row r="99" spans="2:8" ht="12.75">
      <c r="B99" s="1" t="s">
        <v>206</v>
      </c>
      <c r="C99" t="s">
        <v>209</v>
      </c>
      <c r="H99" s="33">
        <f>H98</f>
        <v>677.4874112000001</v>
      </c>
    </row>
    <row r="100" spans="3:8" ht="12.75">
      <c r="C100" t="s">
        <v>202</v>
      </c>
      <c r="H100" s="33">
        <f>L91+L92+H95</f>
        <v>2.8388256</v>
      </c>
    </row>
    <row r="101" spans="3:8" ht="12.75">
      <c r="C101" t="s">
        <v>203</v>
      </c>
      <c r="H101" s="33">
        <f>J91+J92+H96</f>
        <v>5.554224</v>
      </c>
    </row>
    <row r="103" spans="3:8" ht="12.75">
      <c r="C103" t="s">
        <v>210</v>
      </c>
      <c r="H103" s="33">
        <f>H89+H99</f>
        <v>1334049.5240832</v>
      </c>
    </row>
    <row r="104" spans="3:8" ht="12.75">
      <c r="C104" t="s">
        <v>202</v>
      </c>
      <c r="H104" s="33">
        <f>H90+H100</f>
        <v>28567.1908936</v>
      </c>
    </row>
    <row r="105" spans="3:8" ht="12.75">
      <c r="C105" t="s">
        <v>203</v>
      </c>
      <c r="H105" s="33">
        <f>H91+H101</f>
        <v>30059.551484</v>
      </c>
    </row>
  </sheetData>
  <printOptions/>
  <pageMargins left="0.75" right="0.31" top="0.47" bottom="0.59" header="0.39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34" sqref="E34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  <col min="7" max="7" width="7.25390625" style="0" customWidth="1"/>
  </cols>
  <sheetData>
    <row r="1" ht="12.75">
      <c r="C1" s="3" t="s">
        <v>28</v>
      </c>
    </row>
    <row r="2" spans="1:3" ht="12.75">
      <c r="A2" s="5"/>
      <c r="B2" s="5"/>
      <c r="C2" s="3" t="s">
        <v>240</v>
      </c>
    </row>
    <row r="3" spans="1:6" ht="12.75">
      <c r="A3" s="2"/>
      <c r="B3" s="2"/>
      <c r="C3" s="2"/>
      <c r="D3" s="2"/>
      <c r="E3" s="2"/>
      <c r="F3" s="2"/>
    </row>
    <row r="4" spans="1:7" ht="12.75">
      <c r="A4" s="5"/>
      <c r="B4" s="7"/>
      <c r="C4" s="30" t="s">
        <v>32</v>
      </c>
      <c r="D4" s="7" t="s">
        <v>34</v>
      </c>
      <c r="E4" s="7" t="s">
        <v>76</v>
      </c>
      <c r="F4" s="7" t="s">
        <v>77</v>
      </c>
      <c r="G4" s="6"/>
    </row>
    <row r="5" spans="1:7" ht="12.75">
      <c r="A5" s="6" t="s">
        <v>30</v>
      </c>
      <c r="B5" s="8" t="s">
        <v>31</v>
      </c>
      <c r="C5" s="8"/>
      <c r="D5" s="8"/>
      <c r="E5" s="8" t="s">
        <v>75</v>
      </c>
      <c r="F5" s="8" t="s">
        <v>75</v>
      </c>
      <c r="G5" s="6"/>
    </row>
    <row r="6" spans="1:7" ht="12.75">
      <c r="A6" s="9"/>
      <c r="B6" s="9"/>
      <c r="C6" s="10" t="s">
        <v>33</v>
      </c>
      <c r="D6" s="10" t="s">
        <v>35</v>
      </c>
      <c r="E6" s="10" t="s">
        <v>36</v>
      </c>
      <c r="F6" s="20" t="s">
        <v>37</v>
      </c>
      <c r="G6" s="6"/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  <c r="G7" s="6"/>
    </row>
    <row r="8" spans="1:7" ht="12.75">
      <c r="A8" s="6">
        <v>1</v>
      </c>
      <c r="B8" s="6" t="s">
        <v>67</v>
      </c>
      <c r="C8" s="8"/>
      <c r="D8" s="8"/>
      <c r="E8" s="8"/>
      <c r="F8" s="8"/>
      <c r="G8" s="6"/>
    </row>
    <row r="9" spans="1:7" ht="12.75">
      <c r="A9" s="6"/>
      <c r="B9" s="6" t="s">
        <v>153</v>
      </c>
      <c r="C9" s="8" t="s">
        <v>155</v>
      </c>
      <c r="D9" s="8">
        <v>84</v>
      </c>
      <c r="E9" s="8">
        <v>5.5</v>
      </c>
      <c r="F9" s="8"/>
      <c r="G9" s="6"/>
    </row>
    <row r="10" spans="1:7" ht="12.75">
      <c r="A10" s="6"/>
      <c r="B10" s="8" t="s">
        <v>154</v>
      </c>
      <c r="C10" s="8" t="s">
        <v>156</v>
      </c>
      <c r="D10" s="8">
        <v>52</v>
      </c>
      <c r="E10" s="8">
        <v>8.6</v>
      </c>
      <c r="F10" s="8"/>
      <c r="G10" s="6"/>
    </row>
    <row r="11" spans="1:7" ht="12.75">
      <c r="A11" s="6">
        <v>2</v>
      </c>
      <c r="B11" s="6" t="s">
        <v>68</v>
      </c>
      <c r="C11" s="8" t="s">
        <v>118</v>
      </c>
      <c r="D11" s="8">
        <v>82</v>
      </c>
      <c r="E11" s="8">
        <v>0.8</v>
      </c>
      <c r="F11" s="8"/>
      <c r="G11" s="6"/>
    </row>
    <row r="12" spans="1:7" ht="12.75">
      <c r="A12" s="6"/>
      <c r="B12" s="6"/>
      <c r="C12" s="8"/>
      <c r="D12" s="8"/>
      <c r="E12" s="8"/>
      <c r="F12" s="8"/>
      <c r="G12" s="6"/>
    </row>
    <row r="13" spans="1:7" ht="12.75">
      <c r="A13" s="6">
        <v>3</v>
      </c>
      <c r="B13" s="6" t="s">
        <v>119</v>
      </c>
      <c r="C13" s="8" t="s">
        <v>241</v>
      </c>
      <c r="D13" s="8">
        <v>52</v>
      </c>
      <c r="E13" s="8">
        <v>8.4</v>
      </c>
      <c r="F13" s="8"/>
      <c r="G13" s="6"/>
    </row>
    <row r="14" spans="1:7" ht="12.75">
      <c r="A14" s="6"/>
      <c r="B14" s="6" t="s">
        <v>120</v>
      </c>
      <c r="C14" s="8" t="s">
        <v>242</v>
      </c>
      <c r="D14" s="8">
        <v>84</v>
      </c>
      <c r="E14" s="8">
        <v>7.6</v>
      </c>
      <c r="F14" s="8"/>
      <c r="G14" s="6"/>
    </row>
    <row r="15" spans="1:7" ht="12.75">
      <c r="A15" s="6"/>
      <c r="B15" s="6"/>
      <c r="C15" s="8"/>
      <c r="D15" s="8"/>
      <c r="E15" s="8"/>
      <c r="F15" s="8"/>
      <c r="G15" s="6"/>
    </row>
    <row r="16" spans="1:7" ht="12.75">
      <c r="A16" s="6">
        <v>4</v>
      </c>
      <c r="B16" s="6" t="s">
        <v>220</v>
      </c>
      <c r="C16" s="8" t="s">
        <v>243</v>
      </c>
      <c r="D16" s="8">
        <v>140</v>
      </c>
      <c r="E16" s="8">
        <v>12.1</v>
      </c>
      <c r="F16" s="8"/>
      <c r="G16" s="6"/>
    </row>
    <row r="17" spans="1:7" ht="12.75">
      <c r="A17" s="6"/>
      <c r="B17" s="6"/>
      <c r="C17" s="8"/>
      <c r="D17" s="8"/>
      <c r="E17" s="8"/>
      <c r="F17" s="8"/>
      <c r="G17" s="6"/>
    </row>
    <row r="18" spans="1:7" ht="12.75">
      <c r="A18" s="6">
        <v>5</v>
      </c>
      <c r="B18" s="6" t="s">
        <v>222</v>
      </c>
      <c r="C18" s="8" t="s">
        <v>223</v>
      </c>
      <c r="D18" s="8">
        <v>52</v>
      </c>
      <c r="E18" s="8">
        <v>11.3</v>
      </c>
      <c r="F18" s="8"/>
      <c r="G18" s="6"/>
    </row>
    <row r="19" spans="1:7" ht="12.75">
      <c r="A19" s="6"/>
      <c r="B19" s="6"/>
      <c r="C19" s="8"/>
      <c r="D19" s="8"/>
      <c r="E19" s="8"/>
      <c r="F19" s="8"/>
      <c r="G19" s="6"/>
    </row>
    <row r="20" spans="1:7" ht="12.75">
      <c r="A20" s="6">
        <v>6</v>
      </c>
      <c r="B20" s="6" t="s">
        <v>160</v>
      </c>
      <c r="C20" s="8" t="s">
        <v>161</v>
      </c>
      <c r="D20" s="8">
        <v>52</v>
      </c>
      <c r="E20" s="8">
        <v>3.5</v>
      </c>
      <c r="F20" s="8"/>
      <c r="G20" s="6"/>
    </row>
    <row r="21" spans="1:7" ht="12.75">
      <c r="A21" s="6"/>
      <c r="B21" s="6"/>
      <c r="C21" s="8" t="s">
        <v>224</v>
      </c>
      <c r="D21" s="8">
        <v>104</v>
      </c>
      <c r="E21" s="8">
        <v>10.3</v>
      </c>
      <c r="F21" s="8"/>
      <c r="G21" s="6"/>
    </row>
    <row r="22" spans="1:7" ht="12.75">
      <c r="A22" s="6"/>
      <c r="B22" s="6"/>
      <c r="C22" s="8"/>
      <c r="D22" s="8"/>
      <c r="E22" s="8"/>
      <c r="F22" s="8"/>
      <c r="G22" s="6"/>
    </row>
    <row r="23" spans="1:7" ht="12.75">
      <c r="A23" s="6">
        <v>7</v>
      </c>
      <c r="B23" s="6" t="s">
        <v>71</v>
      </c>
      <c r="C23" s="8" t="s">
        <v>125</v>
      </c>
      <c r="D23" s="8">
        <v>78</v>
      </c>
      <c r="E23" s="8">
        <v>1.64</v>
      </c>
      <c r="F23" s="8">
        <v>5.4</v>
      </c>
      <c r="G23" s="6"/>
    </row>
    <row r="24" spans="1:7" ht="12.75">
      <c r="A24" s="6"/>
      <c r="B24" s="6"/>
      <c r="C24" s="8" t="s">
        <v>127</v>
      </c>
      <c r="D24" s="8">
        <v>242</v>
      </c>
      <c r="E24" s="8">
        <v>3.33</v>
      </c>
      <c r="F24" s="8">
        <v>10.8</v>
      </c>
      <c r="G24" s="6"/>
    </row>
    <row r="25" spans="1:7" ht="12.75">
      <c r="A25" s="6"/>
      <c r="B25" s="6"/>
      <c r="C25" s="8"/>
      <c r="D25" s="8"/>
      <c r="E25" s="8"/>
      <c r="F25" s="8"/>
      <c r="G25" s="6"/>
    </row>
    <row r="26" spans="1:7" ht="12.75">
      <c r="A26" s="6">
        <v>8</v>
      </c>
      <c r="B26" s="6" t="s">
        <v>72</v>
      </c>
      <c r="C26" s="8" t="s">
        <v>128</v>
      </c>
      <c r="D26" s="8">
        <v>780</v>
      </c>
      <c r="E26" s="8">
        <v>2.65</v>
      </c>
      <c r="F26" s="8">
        <v>18</v>
      </c>
      <c r="G26" s="6"/>
    </row>
    <row r="27" spans="1:7" ht="12.75">
      <c r="A27" s="6"/>
      <c r="B27" s="6"/>
      <c r="C27" s="8"/>
      <c r="D27" s="8"/>
      <c r="E27" s="8"/>
      <c r="F27" s="8"/>
      <c r="G27" s="6"/>
    </row>
    <row r="28" spans="1:7" ht="12.75">
      <c r="A28" s="6">
        <v>9</v>
      </c>
      <c r="B28" s="6" t="s">
        <v>73</v>
      </c>
      <c r="C28" s="8" t="s">
        <v>225</v>
      </c>
      <c r="D28" s="8">
        <v>484</v>
      </c>
      <c r="E28" s="8"/>
      <c r="F28" s="8">
        <v>5.4</v>
      </c>
      <c r="G28" s="6"/>
    </row>
    <row r="29" spans="1:7" ht="12.75">
      <c r="A29" s="6"/>
      <c r="B29" s="6"/>
      <c r="C29" s="8"/>
      <c r="D29" s="8"/>
      <c r="E29" s="8"/>
      <c r="F29" s="8"/>
      <c r="G29" s="6"/>
    </row>
    <row r="30" spans="1:7" ht="12.75">
      <c r="A30" s="6">
        <v>10</v>
      </c>
      <c r="B30" s="6" t="s">
        <v>74</v>
      </c>
      <c r="C30" s="8" t="s">
        <v>157</v>
      </c>
      <c r="D30" s="8">
        <v>2</v>
      </c>
      <c r="E30" s="8"/>
      <c r="F30" s="8">
        <v>20.25</v>
      </c>
      <c r="G30" s="6"/>
    </row>
    <row r="31" spans="1:7" ht="12.75">
      <c r="A31" s="2"/>
      <c r="B31" s="9"/>
      <c r="C31" s="10"/>
      <c r="D31" s="10"/>
      <c r="E31" s="10"/>
      <c r="F31" s="20"/>
      <c r="G31" s="6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6" ht="12.75">
      <c r="A35" s="5"/>
      <c r="B35" s="5"/>
      <c r="C35" s="5"/>
      <c r="D35" s="5"/>
      <c r="E35" s="5"/>
      <c r="F35" s="5"/>
    </row>
  </sheetData>
  <printOptions/>
  <pageMargins left="0.75" right="0.27" top="0.7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D56" sqref="D56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244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4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  <c r="N4" s="6"/>
    </row>
    <row r="5" spans="1:14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  <c r="N5" s="6"/>
    </row>
    <row r="6" spans="1:14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  <c r="N6" s="6"/>
    </row>
    <row r="7" spans="1:14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  <c r="N7" s="6"/>
    </row>
    <row r="8" spans="1:14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  <c r="N8" s="6"/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  <c r="N9" s="6"/>
    </row>
    <row r="10" spans="1:13" ht="12.75">
      <c r="A10">
        <v>1</v>
      </c>
      <c r="B10" t="s">
        <v>144</v>
      </c>
      <c r="C10" s="3" t="s">
        <v>35</v>
      </c>
      <c r="D10" s="3">
        <v>84</v>
      </c>
      <c r="E10" s="3" t="s">
        <v>168</v>
      </c>
      <c r="F10" s="39">
        <v>2.6</v>
      </c>
      <c r="G10" s="39">
        <f>F10*D10</f>
        <v>218.4</v>
      </c>
      <c r="H10" s="41">
        <f>(F10*D10)/8</f>
        <v>27.3</v>
      </c>
      <c r="I10" t="s">
        <v>149</v>
      </c>
      <c r="J10">
        <v>5</v>
      </c>
      <c r="K10">
        <v>1</v>
      </c>
      <c r="L10" s="32">
        <v>1.85</v>
      </c>
      <c r="M10">
        <f>L10+L11*D10</f>
        <v>79.298</v>
      </c>
    </row>
    <row r="11" spans="2:12" ht="12.75">
      <c r="B11" t="s">
        <v>169</v>
      </c>
      <c r="D11" s="3"/>
      <c r="F11" s="3">
        <v>0.87</v>
      </c>
      <c r="G11" s="3">
        <f>F11*D10</f>
        <v>73.08</v>
      </c>
      <c r="H11" s="42">
        <f>(F11*D10)/8</f>
        <v>9.135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52</v>
      </c>
      <c r="E12" s="3" t="s">
        <v>168</v>
      </c>
      <c r="F12" s="39">
        <v>3</v>
      </c>
      <c r="G12" s="39">
        <f>F12*D12</f>
        <v>156</v>
      </c>
      <c r="H12" s="41">
        <f>(F12*D12)/8</f>
        <v>19.5</v>
      </c>
      <c r="J12">
        <v>3</v>
      </c>
      <c r="K12">
        <v>1</v>
      </c>
      <c r="L12" s="32">
        <v>2.4</v>
      </c>
      <c r="M12">
        <f>L12+L13*D12</f>
        <v>57.52</v>
      </c>
    </row>
    <row r="13" spans="3:12" ht="12.75">
      <c r="C13" s="3"/>
      <c r="D13" s="3"/>
      <c r="E13" s="3"/>
      <c r="F13" s="3">
        <v>1</v>
      </c>
      <c r="G13" s="3">
        <f>F13*D12</f>
        <v>52</v>
      </c>
      <c r="H13" s="42">
        <f>(F13*D12)/8</f>
        <v>6.5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84</v>
      </c>
      <c r="E16" s="3" t="s">
        <v>146</v>
      </c>
      <c r="F16" s="37">
        <v>5.5</v>
      </c>
      <c r="G16" s="39">
        <f>F16*D16</f>
        <v>462</v>
      </c>
      <c r="H16" s="41">
        <f>(F16*D16)/8</f>
        <v>57.75</v>
      </c>
      <c r="I16" t="s">
        <v>149</v>
      </c>
      <c r="J16">
        <v>5</v>
      </c>
      <c r="K16">
        <v>1</v>
      </c>
      <c r="L16" s="36">
        <v>4.11</v>
      </c>
      <c r="M16">
        <f>L16+L17*D16</f>
        <v>102.39</v>
      </c>
    </row>
    <row r="17" spans="2:12" ht="12.75">
      <c r="B17" s="1"/>
      <c r="D17" s="3"/>
      <c r="E17" s="3"/>
      <c r="F17" s="38">
        <v>1.1</v>
      </c>
      <c r="G17" s="3">
        <f>F17*D16</f>
        <v>92.4</v>
      </c>
      <c r="H17" s="42">
        <f>(F17*D16)/8</f>
        <v>11.55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52</v>
      </c>
      <c r="E18" s="3" t="s">
        <v>146</v>
      </c>
      <c r="F18" s="37">
        <v>6</v>
      </c>
      <c r="G18" s="39">
        <f>F18*D18</f>
        <v>312</v>
      </c>
      <c r="H18" s="41">
        <f>(F18*D18)/8</f>
        <v>39</v>
      </c>
      <c r="J18">
        <v>3</v>
      </c>
      <c r="K18">
        <v>2</v>
      </c>
      <c r="L18" s="32">
        <v>4.49</v>
      </c>
      <c r="M18">
        <f>L18+L19*D18</f>
        <v>70.53</v>
      </c>
    </row>
    <row r="19" spans="3:12" ht="12.75">
      <c r="C19" s="3"/>
      <c r="D19" s="3"/>
      <c r="E19" s="3"/>
      <c r="F19" s="38">
        <v>1.2</v>
      </c>
      <c r="G19" s="42">
        <f>F19*D18</f>
        <v>62.4</v>
      </c>
      <c r="H19" s="42">
        <f>(F19*D18)/8</f>
        <v>7.8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82</v>
      </c>
      <c r="E22" s="3" t="s">
        <v>152</v>
      </c>
      <c r="F22" s="39">
        <v>1.1</v>
      </c>
      <c r="G22" s="41">
        <f>F22*D22</f>
        <v>90.2</v>
      </c>
      <c r="H22" s="41">
        <f>(F22*D22)/8</f>
        <v>11.275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19.929000000000002</v>
      </c>
    </row>
    <row r="23" spans="3:12" ht="12.75">
      <c r="C23" s="3"/>
      <c r="D23" s="3"/>
      <c r="E23" s="3"/>
      <c r="F23" s="3">
        <v>0.22</v>
      </c>
      <c r="G23" s="42">
        <f>F23*D22</f>
        <v>18.04</v>
      </c>
      <c r="H23" s="42">
        <f>(F23*D22)/8</f>
        <v>2.255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156</v>
      </c>
      <c r="E28" s="3" t="s">
        <v>152</v>
      </c>
      <c r="F28" s="39">
        <v>4.3</v>
      </c>
      <c r="G28" s="41">
        <f>F28*D28</f>
        <v>670.8</v>
      </c>
      <c r="H28" s="41">
        <f>(F28*D28)/8</f>
        <v>83.85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145.492</v>
      </c>
    </row>
    <row r="29" spans="3:12" ht="12.75">
      <c r="C29" s="3"/>
      <c r="D29" s="3"/>
      <c r="E29" s="3"/>
      <c r="F29" s="3">
        <v>0.86</v>
      </c>
      <c r="G29" s="42">
        <f>F29*D28</f>
        <v>134.16</v>
      </c>
      <c r="H29" s="42">
        <f>(F29*D28)/8</f>
        <v>16.77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226</v>
      </c>
      <c r="C34" s="3" t="s">
        <v>35</v>
      </c>
      <c r="D34" s="3">
        <v>192</v>
      </c>
      <c r="E34" s="3" t="s">
        <v>152</v>
      </c>
      <c r="F34" s="40">
        <v>8</v>
      </c>
      <c r="G34" s="41">
        <f>F34*D34</f>
        <v>1536</v>
      </c>
      <c r="H34" s="41">
        <f>(F34*D34)/8</f>
        <v>192</v>
      </c>
      <c r="I34" t="s">
        <v>149</v>
      </c>
      <c r="J34">
        <v>6</v>
      </c>
      <c r="K34">
        <v>1</v>
      </c>
      <c r="L34" s="32">
        <v>6.56</v>
      </c>
      <c r="M34">
        <f>L34+L35*D34</f>
        <v>332.96</v>
      </c>
    </row>
    <row r="35" spans="4:12" ht="12.75">
      <c r="D35" s="3"/>
      <c r="F35" s="3">
        <v>1.6</v>
      </c>
      <c r="G35" s="42">
        <f>F35*D34</f>
        <v>307.20000000000005</v>
      </c>
      <c r="H35" s="42">
        <f>(F35*D34)/8</f>
        <v>38.400000000000006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f>242+78</f>
        <v>320</v>
      </c>
      <c r="E41" s="3" t="s">
        <v>173</v>
      </c>
      <c r="F41" s="40">
        <v>3</v>
      </c>
      <c r="G41" s="41">
        <f>F41*D41</f>
        <v>960</v>
      </c>
      <c r="H41" s="41">
        <f>(F41*D41)/8</f>
        <v>120</v>
      </c>
      <c r="I41" t="s">
        <v>149</v>
      </c>
      <c r="J41">
        <v>5</v>
      </c>
      <c r="K41">
        <v>1</v>
      </c>
      <c r="L41" s="32">
        <v>2.28</v>
      </c>
      <c r="M41">
        <f>L41+L42*D41</f>
        <v>256.68</v>
      </c>
    </row>
    <row r="42" spans="3:12" ht="12.75">
      <c r="C42" s="3"/>
      <c r="D42" s="3"/>
      <c r="F42" s="3">
        <v>0.75</v>
      </c>
      <c r="G42" s="42">
        <f>F42*D41</f>
        <v>240</v>
      </c>
      <c r="H42" s="42">
        <f>(F42*D41)/8</f>
        <v>30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780</v>
      </c>
      <c r="E47" s="3" t="s">
        <v>174</v>
      </c>
      <c r="F47" s="39">
        <v>1.2</v>
      </c>
      <c r="G47" s="41">
        <f>F47*D47</f>
        <v>936</v>
      </c>
      <c r="H47" s="41">
        <f>(F47*D47)/8</f>
        <v>117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248.88899999999998</v>
      </c>
    </row>
    <row r="48" spans="4:12" ht="12.75">
      <c r="D48" s="3"/>
      <c r="E48" s="3"/>
      <c r="F48" s="3">
        <v>0.3</v>
      </c>
      <c r="G48" s="42">
        <f>F48*D47</f>
        <v>234</v>
      </c>
      <c r="H48" s="42">
        <f>(F48*D47)/8</f>
        <v>29.25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36.4</v>
      </c>
      <c r="E52" s="3" t="s">
        <v>176</v>
      </c>
      <c r="F52" s="3">
        <v>18.5</v>
      </c>
      <c r="G52" s="42">
        <f>F52*D52</f>
        <v>673.4</v>
      </c>
      <c r="H52" s="42">
        <f>G52/8</f>
        <v>84.175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48.75</v>
      </c>
      <c r="E55" s="3" t="s">
        <v>176</v>
      </c>
      <c r="F55" s="3">
        <v>6.4</v>
      </c>
      <c r="G55" s="42">
        <f>F55*D55</f>
        <v>312</v>
      </c>
      <c r="H55" s="42">
        <f>G55/8</f>
        <v>39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63" bottom="0.62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05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250</v>
      </c>
      <c r="D3" s="1"/>
    </row>
    <row r="4" spans="1:12" ht="12.75">
      <c r="A4" t="s">
        <v>1</v>
      </c>
      <c r="I4" t="s">
        <v>3</v>
      </c>
      <c r="K4" s="47">
        <v>1395.782</v>
      </c>
      <c r="L4" t="s">
        <v>211</v>
      </c>
    </row>
    <row r="5" spans="9:12" ht="12.75">
      <c r="I5" t="s">
        <v>4</v>
      </c>
      <c r="K5" s="47">
        <v>31.42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  <c r="M7" s="6"/>
    </row>
    <row r="8" spans="1:13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  <c r="M8" s="6"/>
    </row>
    <row r="9" spans="2:13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  <c r="M9" s="6"/>
    </row>
    <row r="10" spans="2:13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  <c r="M10" s="6"/>
    </row>
    <row r="11" spans="1:13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  <c r="M11" s="6"/>
    </row>
    <row r="12" spans="1:13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  <c r="M12" s="6"/>
    </row>
    <row r="13" spans="1:13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6"/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f>90+111</f>
        <v>201</v>
      </c>
      <c r="F15" s="32">
        <v>7.59</v>
      </c>
      <c r="G15" s="32">
        <v>5.85</v>
      </c>
      <c r="H15" s="33">
        <f>E15*F15</f>
        <v>1525.59</v>
      </c>
      <c r="I15" s="33">
        <f>E15*F16</f>
        <v>349.74</v>
      </c>
      <c r="J15" s="34">
        <f>E15*G15</f>
        <v>1175.85</v>
      </c>
      <c r="K15" s="32">
        <v>3.01</v>
      </c>
      <c r="L15" s="32">
        <f>K15*E15</f>
        <v>605.01</v>
      </c>
    </row>
    <row r="16" spans="3:12" ht="12.75">
      <c r="C16" t="s">
        <v>79</v>
      </c>
      <c r="F16">
        <v>1.74</v>
      </c>
      <c r="G16">
        <v>2.13</v>
      </c>
      <c r="J16" s="33">
        <f>E15*G16</f>
        <v>428.13</v>
      </c>
      <c r="K16">
        <v>2.75</v>
      </c>
      <c r="L16">
        <f>K16*E15</f>
        <v>552.75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f>2.21*201</f>
        <v>444.21</v>
      </c>
    </row>
    <row r="19" spans="2:8" ht="12.75">
      <c r="B19" t="s">
        <v>178</v>
      </c>
      <c r="C19" t="s">
        <v>83</v>
      </c>
      <c r="D19" s="3" t="s">
        <v>179</v>
      </c>
      <c r="E19" s="3">
        <f>89*201/100</f>
        <v>178.89</v>
      </c>
      <c r="F19">
        <v>24.5</v>
      </c>
      <c r="H19" s="33">
        <f>E19*F19</f>
        <v>4382.804999999999</v>
      </c>
    </row>
    <row r="20" spans="2:12" ht="12.75">
      <c r="B20" t="s">
        <v>180</v>
      </c>
      <c r="C20" t="s">
        <v>84</v>
      </c>
      <c r="D20" s="3" t="s">
        <v>35</v>
      </c>
      <c r="E20" s="3">
        <v>89</v>
      </c>
      <c r="F20" s="32">
        <v>6.7</v>
      </c>
      <c r="G20" s="32">
        <v>2.68</v>
      </c>
      <c r="H20" s="33">
        <f>E20*F20</f>
        <v>596.3000000000001</v>
      </c>
      <c r="I20" s="33">
        <f>E20*F21</f>
        <v>241.19</v>
      </c>
      <c r="J20" s="34">
        <f>E20*G20</f>
        <v>238.52</v>
      </c>
      <c r="K20" s="32">
        <v>4.51</v>
      </c>
      <c r="L20" s="32">
        <f>K20*E20</f>
        <v>401.39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85.44</v>
      </c>
      <c r="K21">
        <v>1.24</v>
      </c>
      <c r="L21">
        <f>K21*E20</f>
        <v>110.36</v>
      </c>
    </row>
    <row r="22" spans="2:8" ht="12.75">
      <c r="B22" s="43" t="s">
        <v>181</v>
      </c>
      <c r="C22" t="s">
        <v>85</v>
      </c>
      <c r="D22" s="3" t="s">
        <v>82</v>
      </c>
      <c r="E22" s="3">
        <f>0.32*89</f>
        <v>28.48</v>
      </c>
      <c r="F22">
        <v>68.7</v>
      </c>
      <c r="H22" s="33">
        <f>E22*F22</f>
        <v>1956.576</v>
      </c>
    </row>
    <row r="23" spans="2:8" ht="12.75">
      <c r="B23" t="s">
        <v>178</v>
      </c>
      <c r="C23" t="s">
        <v>167</v>
      </c>
      <c r="D23" s="3" t="s">
        <v>179</v>
      </c>
      <c r="E23" s="3">
        <f>20*89/100</f>
        <v>17.8</v>
      </c>
      <c r="F23">
        <v>24.5</v>
      </c>
      <c r="H23" s="33">
        <f>E23*F23</f>
        <v>436.1</v>
      </c>
    </row>
    <row r="24" spans="3:12" ht="12.75">
      <c r="C24" t="s">
        <v>86</v>
      </c>
      <c r="D24" s="3"/>
      <c r="E24" s="3"/>
      <c r="H24" s="33">
        <f>SUM(H15:H23)</f>
        <v>8897.371000000001</v>
      </c>
      <c r="I24" s="33">
        <f>SUM(I15:I23)</f>
        <v>590.9300000000001</v>
      </c>
      <c r="J24" s="34">
        <f>J15+J20</f>
        <v>1414.37</v>
      </c>
      <c r="L24" s="32">
        <f>L15+L20</f>
        <v>1006.4</v>
      </c>
    </row>
    <row r="25" spans="4:12" ht="12.75">
      <c r="D25" s="3"/>
      <c r="E25" s="3"/>
      <c r="H25" s="33"/>
      <c r="I25" s="33"/>
      <c r="J25" s="33">
        <f>J16+J21</f>
        <v>513.5699999999999</v>
      </c>
      <c r="L25">
        <f>L16+L21</f>
        <v>663.11</v>
      </c>
    </row>
    <row r="26" spans="3:5" ht="12.75">
      <c r="C26" s="3" t="s">
        <v>69</v>
      </c>
      <c r="D26" s="3"/>
      <c r="E26" s="3"/>
    </row>
    <row r="27" spans="2:5" ht="12.75">
      <c r="B27" t="s">
        <v>87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v>90</v>
      </c>
      <c r="F28" s="32">
        <v>20.24</v>
      </c>
      <c r="G28" s="32">
        <v>8.19</v>
      </c>
      <c r="H28" s="33">
        <f>E28*F28</f>
        <v>1821.6</v>
      </c>
      <c r="I28" s="33">
        <f>E28*F29</f>
        <v>522.9</v>
      </c>
      <c r="J28" s="34">
        <f>E28*G28</f>
        <v>737.0999999999999</v>
      </c>
      <c r="K28" s="32">
        <v>9.69</v>
      </c>
      <c r="L28" s="36">
        <f>K28*E28</f>
        <v>872.0999999999999</v>
      </c>
    </row>
    <row r="29" spans="3:12" ht="12.75">
      <c r="C29" t="s">
        <v>90</v>
      </c>
      <c r="D29" s="3" t="s">
        <v>35</v>
      </c>
      <c r="E29" s="3"/>
      <c r="F29">
        <v>5.81</v>
      </c>
      <c r="G29">
        <v>2.95</v>
      </c>
      <c r="J29" s="33">
        <f>E28*G29</f>
        <v>265.5</v>
      </c>
      <c r="K29" s="44">
        <v>3.81</v>
      </c>
      <c r="L29" s="35">
        <f>K29*E28</f>
        <v>342.9</v>
      </c>
    </row>
    <row r="30" spans="2:5" ht="12.75">
      <c r="B30" t="s">
        <v>132</v>
      </c>
      <c r="C30" t="s">
        <v>88</v>
      </c>
      <c r="D30" s="3"/>
      <c r="E30" s="3"/>
    </row>
    <row r="31" spans="3:12" ht="12.75">
      <c r="C31" t="s">
        <v>89</v>
      </c>
      <c r="D31" s="3"/>
      <c r="E31" s="3">
        <v>111</v>
      </c>
      <c r="F31" s="32">
        <v>23.06</v>
      </c>
      <c r="G31" s="32">
        <v>9.48</v>
      </c>
      <c r="H31" s="33">
        <f>E31*F31</f>
        <v>2559.66</v>
      </c>
      <c r="I31" s="33">
        <f>E31*F32</f>
        <v>763.68</v>
      </c>
      <c r="J31" s="34">
        <f>E31*G31</f>
        <v>1052.28</v>
      </c>
      <c r="K31" s="32">
        <v>11.5</v>
      </c>
      <c r="L31" s="36">
        <f>K31*E31</f>
        <v>1276.5</v>
      </c>
    </row>
    <row r="32" spans="3:12" ht="12.75">
      <c r="C32" t="s">
        <v>131</v>
      </c>
      <c r="D32" s="3" t="s">
        <v>35</v>
      </c>
      <c r="E32" s="3"/>
      <c r="F32">
        <v>6.88</v>
      </c>
      <c r="G32">
        <v>3.4</v>
      </c>
      <c r="J32" s="33">
        <f>E31*G32</f>
        <v>377.4</v>
      </c>
      <c r="K32">
        <v>4.39</v>
      </c>
      <c r="L32" s="35">
        <f>K32*E31</f>
        <v>487.28999999999996</v>
      </c>
    </row>
    <row r="33" spans="2:9" ht="12.75">
      <c r="B33" t="s">
        <v>182</v>
      </c>
      <c r="C33" t="s">
        <v>91</v>
      </c>
      <c r="D33" s="3" t="s">
        <v>82</v>
      </c>
      <c r="E33" s="3">
        <f>2.1*90+2.8*111</f>
        <v>499.79999999999995</v>
      </c>
      <c r="F33">
        <v>75.8</v>
      </c>
      <c r="H33" s="33">
        <f>E33*F33</f>
        <v>37884.84</v>
      </c>
      <c r="I33" s="35"/>
    </row>
    <row r="34" spans="2:8" ht="12.75">
      <c r="B34" t="s">
        <v>178</v>
      </c>
      <c r="C34" t="s">
        <v>83</v>
      </c>
      <c r="D34" s="3" t="s">
        <v>179</v>
      </c>
      <c r="E34" s="38">
        <f>(106.1*90+135.2*111)/100</f>
        <v>245.56199999999998</v>
      </c>
      <c r="F34">
        <v>24.5</v>
      </c>
      <c r="H34" s="33">
        <f>E34*F34</f>
        <v>6016.268999999999</v>
      </c>
    </row>
    <row r="35" spans="2:5" ht="12.75">
      <c r="B35" t="s">
        <v>133</v>
      </c>
      <c r="C35" t="s">
        <v>134</v>
      </c>
      <c r="D35" s="3"/>
      <c r="E35" s="3"/>
    </row>
    <row r="36" spans="3:12" ht="12.75">
      <c r="C36" t="s">
        <v>135</v>
      </c>
      <c r="D36" s="3"/>
      <c r="E36" s="3">
        <v>148</v>
      </c>
      <c r="F36" s="32">
        <v>23.4</v>
      </c>
      <c r="G36" s="32">
        <v>14.6</v>
      </c>
      <c r="H36" s="33">
        <f>E36*F36</f>
        <v>3463.2</v>
      </c>
      <c r="I36" s="33">
        <f>E36*F37</f>
        <v>1231.3600000000001</v>
      </c>
      <c r="J36" s="34">
        <f>E36*G36</f>
        <v>2160.7999999999997</v>
      </c>
      <c r="K36" s="32">
        <v>12.9</v>
      </c>
      <c r="L36" s="36">
        <f>K36*E36</f>
        <v>1909.2</v>
      </c>
    </row>
    <row r="37" spans="3:12" ht="12.75">
      <c r="C37" t="s">
        <v>136</v>
      </c>
      <c r="D37" s="3" t="s">
        <v>35</v>
      </c>
      <c r="E37" s="3"/>
      <c r="F37">
        <v>8.32</v>
      </c>
      <c r="G37">
        <v>5.3</v>
      </c>
      <c r="J37" s="33">
        <f>E36*G37</f>
        <v>784.4</v>
      </c>
      <c r="K37">
        <v>6.84</v>
      </c>
      <c r="L37" s="35">
        <f>K37*E36</f>
        <v>1012.3199999999999</v>
      </c>
    </row>
    <row r="38" spans="3:5" ht="12.75">
      <c r="C38" t="s">
        <v>137</v>
      </c>
      <c r="D38" s="3"/>
      <c r="E38" s="3"/>
    </row>
    <row r="39" spans="2:8" ht="12.75">
      <c r="B39" t="s">
        <v>183</v>
      </c>
      <c r="C39" t="s">
        <v>92</v>
      </c>
      <c r="D39" s="3" t="s">
        <v>35</v>
      </c>
      <c r="E39" s="3">
        <v>148</v>
      </c>
      <c r="F39">
        <v>340</v>
      </c>
      <c r="H39" s="33">
        <f>E39*F39</f>
        <v>50320</v>
      </c>
    </row>
    <row r="40" spans="2:5" ht="12.75">
      <c r="B40" t="s">
        <v>162</v>
      </c>
      <c r="C40" t="s">
        <v>163</v>
      </c>
      <c r="D40" s="3"/>
      <c r="E40" s="3"/>
    </row>
    <row r="41" spans="3:12" ht="12.75">
      <c r="C41" t="s">
        <v>164</v>
      </c>
      <c r="D41" s="3" t="s">
        <v>35</v>
      </c>
      <c r="E41" s="3">
        <v>272</v>
      </c>
      <c r="F41" s="32">
        <v>21.5</v>
      </c>
      <c r="G41" s="32">
        <v>8.56</v>
      </c>
      <c r="H41" s="33">
        <f>E41*F41</f>
        <v>5848</v>
      </c>
      <c r="I41" s="33">
        <f>E41*F42</f>
        <v>1664.64</v>
      </c>
      <c r="J41" s="34">
        <f>E41*G41</f>
        <v>2328.32</v>
      </c>
      <c r="K41" s="32">
        <v>9.91</v>
      </c>
      <c r="L41" s="36">
        <f>K41*E41</f>
        <v>2695.52</v>
      </c>
    </row>
    <row r="42" spans="3:12" ht="12.75">
      <c r="C42" t="s">
        <v>165</v>
      </c>
      <c r="D42" s="3"/>
      <c r="E42" s="3"/>
      <c r="F42">
        <v>6.12</v>
      </c>
      <c r="G42" s="35">
        <v>3.1</v>
      </c>
      <c r="J42" s="33">
        <f>E41*G42</f>
        <v>843.2</v>
      </c>
      <c r="K42" s="35">
        <v>4</v>
      </c>
      <c r="L42" s="35">
        <f>K42*E41</f>
        <v>1088</v>
      </c>
    </row>
    <row r="43" spans="2:10" ht="12.75">
      <c r="B43" t="s">
        <v>184</v>
      </c>
      <c r="C43" t="s">
        <v>166</v>
      </c>
      <c r="D43" s="3" t="s">
        <v>35</v>
      </c>
      <c r="E43" s="3">
        <v>272</v>
      </c>
      <c r="F43">
        <v>224</v>
      </c>
      <c r="G43" s="35"/>
      <c r="H43" s="33">
        <f>E43*F43</f>
        <v>60928</v>
      </c>
      <c r="J43" s="33"/>
    </row>
    <row r="44" spans="3:12" ht="12.75">
      <c r="C44" t="s">
        <v>86</v>
      </c>
      <c r="D44" s="3"/>
      <c r="E44" s="3"/>
      <c r="H44" s="33">
        <f>SUM(H28:H43)</f>
        <v>168841.569</v>
      </c>
      <c r="I44" s="33">
        <f>SUM(I28:I43)</f>
        <v>4182.58</v>
      </c>
      <c r="J44" s="34">
        <f>J28+J31+J36+J41</f>
        <v>6278.5</v>
      </c>
      <c r="L44" s="36">
        <f>L28+L31+L36+L41</f>
        <v>6753.32</v>
      </c>
    </row>
    <row r="45" spans="4:12" ht="12.75">
      <c r="D45" s="3"/>
      <c r="E45" s="3"/>
      <c r="J45" s="33">
        <f>J29+J32+J37+J42</f>
        <v>2270.5</v>
      </c>
      <c r="L45" s="35">
        <f>L29+L32+L37+L42</f>
        <v>2930.5099999999998</v>
      </c>
    </row>
    <row r="46" spans="3:5" ht="12.75">
      <c r="C46" s="3" t="s">
        <v>70</v>
      </c>
      <c r="D46" s="3"/>
      <c r="E46" s="3"/>
    </row>
    <row r="47" spans="2:12" ht="12.75">
      <c r="B47" t="s">
        <v>138</v>
      </c>
      <c r="C47" t="s">
        <v>71</v>
      </c>
      <c r="D47" s="3"/>
      <c r="E47" s="3">
        <f>89+92</f>
        <v>181</v>
      </c>
      <c r="F47" s="32">
        <v>16.92</v>
      </c>
      <c r="G47" s="32">
        <v>5.72</v>
      </c>
      <c r="H47" s="33">
        <f>E47*F47</f>
        <v>3062.5200000000004</v>
      </c>
      <c r="I47" s="33">
        <f>E47*F48</f>
        <v>733.05</v>
      </c>
      <c r="J47" s="34">
        <f>E47*G47</f>
        <v>1035.32</v>
      </c>
      <c r="K47" s="36">
        <v>6.6</v>
      </c>
      <c r="L47" s="36">
        <f>K47*E47</f>
        <v>1194.6</v>
      </c>
    </row>
    <row r="48" spans="3:12" ht="12.75">
      <c r="C48" t="s">
        <v>139</v>
      </c>
      <c r="D48" s="3" t="s">
        <v>35</v>
      </c>
      <c r="E48" s="3"/>
      <c r="F48">
        <v>4.05</v>
      </c>
      <c r="G48">
        <v>2.06</v>
      </c>
      <c r="J48" s="33">
        <f>E47*G48</f>
        <v>372.86</v>
      </c>
      <c r="K48">
        <v>2.66</v>
      </c>
      <c r="L48" s="35">
        <f>K48*E47</f>
        <v>481.46000000000004</v>
      </c>
    </row>
    <row r="49" spans="3:5" ht="12.75">
      <c r="C49" t="s">
        <v>140</v>
      </c>
      <c r="D49" s="3"/>
      <c r="E49" s="3"/>
    </row>
    <row r="50" spans="2:12" ht="12.75">
      <c r="B50" t="s">
        <v>93</v>
      </c>
      <c r="C50" t="s">
        <v>71</v>
      </c>
      <c r="D50" s="3"/>
      <c r="E50" s="3">
        <v>181</v>
      </c>
      <c r="F50" s="32">
        <v>19.82</v>
      </c>
      <c r="G50" s="32">
        <v>7.54</v>
      </c>
      <c r="H50" s="33">
        <f>E50*F50</f>
        <v>3587.42</v>
      </c>
      <c r="I50" s="33">
        <f>E50*F51</f>
        <v>892.3299999999999</v>
      </c>
      <c r="J50" s="34">
        <f>E50*G50</f>
        <v>1364.74</v>
      </c>
      <c r="K50" s="32">
        <v>8.06</v>
      </c>
      <c r="L50" s="36">
        <f>K50*E50</f>
        <v>1458.8600000000001</v>
      </c>
    </row>
    <row r="51" spans="3:12" ht="12.75">
      <c r="C51" t="s">
        <v>94</v>
      </c>
      <c r="D51" s="3" t="s">
        <v>35</v>
      </c>
      <c r="E51" s="3"/>
      <c r="F51">
        <v>4.93</v>
      </c>
      <c r="G51">
        <v>2.7</v>
      </c>
      <c r="J51" s="33">
        <f>E50*G51</f>
        <v>488.70000000000005</v>
      </c>
      <c r="K51">
        <v>3.48</v>
      </c>
      <c r="L51" s="35">
        <f>K51*E50</f>
        <v>629.88</v>
      </c>
    </row>
    <row r="52" spans="3:5" ht="12.75">
      <c r="C52" t="s">
        <v>95</v>
      </c>
      <c r="D52" s="3"/>
      <c r="E52" s="3"/>
    </row>
    <row r="53" spans="2:8" ht="12.75">
      <c r="B53" t="s">
        <v>185</v>
      </c>
      <c r="C53" t="s">
        <v>96</v>
      </c>
      <c r="D53" s="3" t="s">
        <v>97</v>
      </c>
      <c r="E53" s="3">
        <f>5.4*89+7.2*92+10.8*181</f>
        <v>3097.8</v>
      </c>
      <c r="F53">
        <v>25.1</v>
      </c>
      <c r="H53" s="33">
        <f>E53*F53</f>
        <v>77754.78000000001</v>
      </c>
    </row>
    <row r="54" spans="2:5" ht="12.75">
      <c r="B54" t="s">
        <v>186</v>
      </c>
      <c r="C54" t="s">
        <v>98</v>
      </c>
      <c r="D54" s="3"/>
      <c r="E54" s="3"/>
    </row>
    <row r="55" spans="3:12" ht="12.75">
      <c r="C55" t="s">
        <v>99</v>
      </c>
      <c r="D55" s="3" t="s">
        <v>101</v>
      </c>
      <c r="E55" s="38">
        <v>55.93</v>
      </c>
      <c r="F55" s="32">
        <v>89.5</v>
      </c>
      <c r="G55" s="32">
        <v>14.7</v>
      </c>
      <c r="H55" s="33">
        <f>E55*F55</f>
        <v>5005.735</v>
      </c>
      <c r="I55" s="33">
        <f>E55*F56</f>
        <v>527.9792</v>
      </c>
      <c r="J55" s="34">
        <f>E55*G55</f>
        <v>822.1709999999999</v>
      </c>
      <c r="K55" s="35">
        <v>16</v>
      </c>
      <c r="L55" s="36">
        <f>K55*E55</f>
        <v>894.88</v>
      </c>
    </row>
    <row r="56" spans="3:12" ht="12.75">
      <c r="C56" t="s">
        <v>100</v>
      </c>
      <c r="D56" s="3" t="s">
        <v>102</v>
      </c>
      <c r="E56" s="3"/>
      <c r="F56">
        <v>9.44</v>
      </c>
      <c r="G56">
        <v>4.41</v>
      </c>
      <c r="J56" s="33">
        <f>E55*G56</f>
        <v>246.65130000000002</v>
      </c>
      <c r="K56">
        <v>5.69</v>
      </c>
      <c r="L56" s="35">
        <f>K56*E55</f>
        <v>318.24170000000004</v>
      </c>
    </row>
    <row r="57" spans="3:12" ht="12.75">
      <c r="C57" t="s">
        <v>86</v>
      </c>
      <c r="D57" s="3"/>
      <c r="E57" s="3"/>
      <c r="H57" s="33">
        <f>SUM(H47:H56)</f>
        <v>89410.45500000002</v>
      </c>
      <c r="I57" s="33">
        <f>SUM(I47:I56)</f>
        <v>2153.3592</v>
      </c>
      <c r="J57" s="34">
        <f>J47+J50+J55</f>
        <v>3222.2309999999998</v>
      </c>
      <c r="L57" s="36">
        <f>L47+L50+L55</f>
        <v>3548.34</v>
      </c>
    </row>
    <row r="58" spans="4:12" ht="12.75">
      <c r="D58" s="3"/>
      <c r="E58" s="3"/>
      <c r="J58" s="33">
        <f>J48+J51+J56</f>
        <v>1108.2113000000002</v>
      </c>
      <c r="L58" s="35">
        <f>L48+L51+L56</f>
        <v>1429.5817000000002</v>
      </c>
    </row>
    <row r="59" spans="3:4" ht="12.75">
      <c r="C59" s="3" t="s">
        <v>103</v>
      </c>
      <c r="D59" s="3"/>
    </row>
    <row r="60" spans="2:5" ht="12.75">
      <c r="B60" t="s">
        <v>141</v>
      </c>
      <c r="C60" t="s">
        <v>104</v>
      </c>
      <c r="E60" s="3"/>
    </row>
    <row r="61" spans="3:5" ht="12.75">
      <c r="C61" t="s">
        <v>142</v>
      </c>
      <c r="E61" s="3"/>
    </row>
    <row r="62" spans="3:12" ht="12.75">
      <c r="C62" t="s">
        <v>105</v>
      </c>
      <c r="E62" s="3">
        <v>816</v>
      </c>
      <c r="F62" s="32">
        <v>7.91</v>
      </c>
      <c r="G62" s="32">
        <v>2.88</v>
      </c>
      <c r="H62" s="33">
        <f>E62*F62</f>
        <v>6454.56</v>
      </c>
      <c r="I62" s="33">
        <f>E62*F63</f>
        <v>1362.72</v>
      </c>
      <c r="J62" s="34">
        <f>E62*G62</f>
        <v>2350.08</v>
      </c>
      <c r="K62" s="32">
        <v>2.85</v>
      </c>
      <c r="L62" s="36">
        <f>K62*E62</f>
        <v>2325.6</v>
      </c>
    </row>
    <row r="63" spans="3:12" ht="12.75">
      <c r="C63" t="s">
        <v>143</v>
      </c>
      <c r="D63" s="3" t="s">
        <v>35</v>
      </c>
      <c r="E63" s="3"/>
      <c r="F63">
        <v>1.67</v>
      </c>
      <c r="G63">
        <v>1.04</v>
      </c>
      <c r="J63" s="33">
        <f>E62*G63</f>
        <v>848.64</v>
      </c>
      <c r="K63">
        <v>1.34</v>
      </c>
      <c r="L63" s="35">
        <f>K63*E62</f>
        <v>1093.44</v>
      </c>
    </row>
    <row r="64" spans="3:5" ht="12.75">
      <c r="C64" t="s">
        <v>117</v>
      </c>
      <c r="E64" s="3"/>
    </row>
    <row r="65" spans="2:8" ht="12.75">
      <c r="B65" t="s">
        <v>187</v>
      </c>
      <c r="C65" t="s">
        <v>106</v>
      </c>
      <c r="D65" s="3" t="s">
        <v>97</v>
      </c>
      <c r="E65" s="3">
        <f>18*816</f>
        <v>14688</v>
      </c>
      <c r="F65">
        <v>7.43</v>
      </c>
      <c r="H65" s="33">
        <f>E65*F65</f>
        <v>109131.84</v>
      </c>
    </row>
    <row r="66" spans="3:12" ht="12.75">
      <c r="C66" t="s">
        <v>86</v>
      </c>
      <c r="D66" s="3"/>
      <c r="E66" s="3"/>
      <c r="H66" s="33">
        <f>SUM(H62:H65)</f>
        <v>115586.4</v>
      </c>
      <c r="I66" s="33">
        <f>SUM(I62:I65)</f>
        <v>1362.72</v>
      </c>
      <c r="J66" s="34">
        <f>J62</f>
        <v>2350.08</v>
      </c>
      <c r="L66" s="36">
        <f>L62</f>
        <v>2325.6</v>
      </c>
    </row>
    <row r="67" spans="4:12" ht="12.75">
      <c r="D67" s="3"/>
      <c r="E67" s="3"/>
      <c r="H67" s="33"/>
      <c r="J67" s="33">
        <f>J63</f>
        <v>848.64</v>
      </c>
      <c r="L67" s="35">
        <f>L63</f>
        <v>1093.44</v>
      </c>
    </row>
    <row r="68" spans="3:5" ht="12.75">
      <c r="C68" s="3" t="s">
        <v>107</v>
      </c>
      <c r="E68" s="3"/>
    </row>
    <row r="69" spans="2:12" ht="12.75">
      <c r="B69" t="s">
        <v>108</v>
      </c>
      <c r="C69" t="s">
        <v>109</v>
      </c>
      <c r="D69" s="3" t="s">
        <v>115</v>
      </c>
      <c r="E69" s="3">
        <f>5.4*181</f>
        <v>977.4000000000001</v>
      </c>
      <c r="F69" s="32">
        <v>3.01</v>
      </c>
      <c r="G69" s="32">
        <v>0.36</v>
      </c>
      <c r="H69" s="33">
        <f>E69*F69</f>
        <v>2941.974</v>
      </c>
      <c r="I69" s="33">
        <f>E69*F70</f>
        <v>723.2760000000001</v>
      </c>
      <c r="J69" s="34">
        <f>E69*G69</f>
        <v>351.86400000000003</v>
      </c>
      <c r="K69" s="32">
        <v>1.38</v>
      </c>
      <c r="L69" s="36">
        <f>K69*E69</f>
        <v>1348.8120000000001</v>
      </c>
    </row>
    <row r="70" spans="4:12" ht="12.75">
      <c r="D70" s="3" t="s">
        <v>116</v>
      </c>
      <c r="E70" s="3"/>
      <c r="F70">
        <v>0.74</v>
      </c>
      <c r="G70">
        <v>0.11</v>
      </c>
      <c r="J70" s="33">
        <f>E69*G70</f>
        <v>107.51400000000001</v>
      </c>
      <c r="K70">
        <v>0.14</v>
      </c>
      <c r="L70" s="35">
        <f>K70*E69</f>
        <v>136.836</v>
      </c>
    </row>
    <row r="71" spans="2:8" ht="12.75">
      <c r="B71" t="s">
        <v>189</v>
      </c>
      <c r="C71" t="s">
        <v>188</v>
      </c>
      <c r="D71" s="3" t="s">
        <v>97</v>
      </c>
      <c r="E71" s="3">
        <f>E69</f>
        <v>977.4000000000001</v>
      </c>
      <c r="F71">
        <v>9.72</v>
      </c>
      <c r="H71" s="33">
        <f>E71*F71</f>
        <v>9500.328000000001</v>
      </c>
    </row>
    <row r="72" spans="2:8" ht="12.75">
      <c r="B72" t="s">
        <v>190</v>
      </c>
      <c r="C72" t="s">
        <v>191</v>
      </c>
      <c r="D72" s="3"/>
      <c r="E72" s="3"/>
      <c r="H72" s="33"/>
    </row>
    <row r="73" spans="3:12" ht="12.75">
      <c r="C73" t="s">
        <v>192</v>
      </c>
      <c r="D73" s="3" t="s">
        <v>194</v>
      </c>
      <c r="E73" s="3">
        <f>E71/100</f>
        <v>9.774000000000001</v>
      </c>
      <c r="F73" s="35">
        <v>222</v>
      </c>
      <c r="G73" s="35">
        <v>0.8</v>
      </c>
      <c r="H73" s="33">
        <f>E73*F73</f>
        <v>2169.8280000000004</v>
      </c>
      <c r="I73" s="33">
        <f>E73*F74</f>
        <v>131.949</v>
      </c>
      <c r="J73" s="34">
        <f>E73*G73</f>
        <v>7.819200000000001</v>
      </c>
      <c r="K73" s="32">
        <v>25.3</v>
      </c>
      <c r="L73" s="36">
        <f>K73*E73</f>
        <v>247.28220000000002</v>
      </c>
    </row>
    <row r="74" spans="3:12" ht="12.75">
      <c r="C74" t="s">
        <v>193</v>
      </c>
      <c r="D74" s="3"/>
      <c r="E74" s="3"/>
      <c r="F74" s="35">
        <v>13.5</v>
      </c>
      <c r="G74">
        <v>0.24</v>
      </c>
      <c r="J74" s="33">
        <f>E73*G74</f>
        <v>2.3457600000000003</v>
      </c>
      <c r="K74">
        <v>0.31</v>
      </c>
      <c r="L74" s="35">
        <f>K74*E73</f>
        <v>3.0299400000000003</v>
      </c>
    </row>
    <row r="75" spans="2:12" ht="12.75">
      <c r="B75" t="s">
        <v>195</v>
      </c>
      <c r="C75" t="s">
        <v>196</v>
      </c>
      <c r="D75" s="3" t="s">
        <v>110</v>
      </c>
      <c r="E75" s="3">
        <v>0.92</v>
      </c>
      <c r="F75" s="32">
        <v>103</v>
      </c>
      <c r="G75" s="32">
        <v>55.2</v>
      </c>
      <c r="H75" s="33">
        <f>E75*F75</f>
        <v>94.76</v>
      </c>
      <c r="I75" s="33">
        <f>E75*F76</f>
        <v>20.608</v>
      </c>
      <c r="J75" s="34">
        <f>E75*G75</f>
        <v>50.784000000000006</v>
      </c>
      <c r="K75" s="32">
        <v>35.1</v>
      </c>
      <c r="L75" s="36">
        <f>K75*E75</f>
        <v>32.292</v>
      </c>
    </row>
    <row r="76" spans="5:12" ht="12.75">
      <c r="E76" s="3"/>
      <c r="F76">
        <v>22.4</v>
      </c>
      <c r="G76">
        <v>15.6</v>
      </c>
      <c r="J76" s="33">
        <f>E75*G76</f>
        <v>14.352</v>
      </c>
      <c r="K76">
        <v>20.12</v>
      </c>
      <c r="L76" s="35">
        <f>K76*E75</f>
        <v>18.5104</v>
      </c>
    </row>
    <row r="77" spans="2:8" ht="12.75">
      <c r="B77" t="s">
        <v>197</v>
      </c>
      <c r="C77" t="s">
        <v>198</v>
      </c>
      <c r="D77" s="3" t="s">
        <v>110</v>
      </c>
      <c r="E77" s="3">
        <v>0.92</v>
      </c>
      <c r="F77">
        <v>287</v>
      </c>
      <c r="H77" s="33">
        <f>E77*F77</f>
        <v>264.04</v>
      </c>
    </row>
    <row r="78" spans="3:12" ht="12.75">
      <c r="C78" t="s">
        <v>86</v>
      </c>
      <c r="D78" s="3"/>
      <c r="E78" s="3"/>
      <c r="H78" s="33">
        <f>SUM(H69:H77)</f>
        <v>14970.930000000002</v>
      </c>
      <c r="I78" s="33">
        <f>SUM(I69:I77)</f>
        <v>875.8330000000001</v>
      </c>
      <c r="J78" s="34">
        <f>J69+J73+J75</f>
        <v>410.46720000000005</v>
      </c>
      <c r="L78" s="36">
        <f>L69+L73+L75</f>
        <v>1628.3862000000001</v>
      </c>
    </row>
    <row r="79" spans="5:12" ht="12.75">
      <c r="E79" s="3"/>
      <c r="J79" s="33">
        <f>J70+J74+J76</f>
        <v>124.21176000000001</v>
      </c>
      <c r="L79" s="35">
        <f>L70+L74+L76</f>
        <v>158.37634000000003</v>
      </c>
    </row>
    <row r="80" ht="12.75">
      <c r="E80" s="3"/>
    </row>
    <row r="81" spans="3:12" ht="12.75">
      <c r="C81" t="s">
        <v>199</v>
      </c>
      <c r="E81" s="3"/>
      <c r="H81" s="33">
        <f>H24+H44+H57+H66+H78</f>
        <v>397706.72500000003</v>
      </c>
      <c r="I81" s="33">
        <f>I24+I44+I57+I66+I78</f>
        <v>9165.4222</v>
      </c>
      <c r="J81" s="34">
        <f>J24+J44+J57+J66+J78</f>
        <v>13675.6482</v>
      </c>
      <c r="L81" s="36">
        <f>L24+L44+L57+L66+L78</f>
        <v>15262.0462</v>
      </c>
    </row>
    <row r="82" spans="5:12" ht="12.75">
      <c r="E82" s="3"/>
      <c r="J82" s="33">
        <f>J25+J45+J58+J67+J79</f>
        <v>4865.13306</v>
      </c>
      <c r="L82" s="35">
        <f>L25+L45+L58+L67+L79</f>
        <v>6275.01804</v>
      </c>
    </row>
    <row r="83" spans="3:8" ht="12.75">
      <c r="C83" t="s">
        <v>201</v>
      </c>
      <c r="H83" s="33">
        <f>H81-H93</f>
        <v>397347.92500000005</v>
      </c>
    </row>
    <row r="84" spans="3:8" ht="12.75">
      <c r="C84" t="s">
        <v>200</v>
      </c>
      <c r="E84" s="45">
        <v>0.18</v>
      </c>
      <c r="H84" s="33">
        <f>H83*E84</f>
        <v>71522.6265</v>
      </c>
    </row>
    <row r="85" spans="3:8" ht="12.75">
      <c r="C85" t="s">
        <v>202</v>
      </c>
      <c r="H85" s="33">
        <f>H84*0.092</f>
        <v>6580.081638</v>
      </c>
    </row>
    <row r="86" spans="3:8" ht="12.75">
      <c r="C86" t="s">
        <v>203</v>
      </c>
      <c r="H86" s="33">
        <f>H84*0.18</f>
        <v>12874.072769999999</v>
      </c>
    </row>
    <row r="87" spans="3:8" ht="12.75">
      <c r="C87" t="s">
        <v>204</v>
      </c>
      <c r="E87" s="45">
        <v>0.08</v>
      </c>
      <c r="H87" s="33">
        <f>H83+H84*0.08</f>
        <v>403069.73512</v>
      </c>
    </row>
    <row r="88" spans="3:8" ht="12.75">
      <c r="C88" t="s">
        <v>205</v>
      </c>
      <c r="E88">
        <v>1.6</v>
      </c>
      <c r="H88" s="33">
        <f>(H83+H84+H87)*E88</f>
        <v>1395104.4585920004</v>
      </c>
    </row>
    <row r="89" spans="2:8" ht="12.75">
      <c r="B89" s="1" t="s">
        <v>206</v>
      </c>
      <c r="C89" t="s">
        <v>207</v>
      </c>
      <c r="H89" s="33">
        <f>H88</f>
        <v>1395104.4585920004</v>
      </c>
    </row>
    <row r="90" spans="3:8" ht="12.75">
      <c r="C90" t="s">
        <v>202</v>
      </c>
      <c r="H90" s="33">
        <f>L81+L82+H85</f>
        <v>28117.145878</v>
      </c>
    </row>
    <row r="91" spans="3:8" ht="12.75">
      <c r="C91" t="s">
        <v>203</v>
      </c>
      <c r="H91" s="33">
        <f>J81+J82+H86</f>
        <v>31414.85403</v>
      </c>
    </row>
    <row r="93" spans="3:8" ht="12.75">
      <c r="C93" t="s">
        <v>208</v>
      </c>
      <c r="H93" s="33">
        <f>H75+H77</f>
        <v>358.8</v>
      </c>
    </row>
    <row r="94" spans="3:8" ht="12.75">
      <c r="C94" t="s">
        <v>200</v>
      </c>
      <c r="E94" s="46">
        <v>0.086</v>
      </c>
      <c r="H94" s="33">
        <f>H93*E94</f>
        <v>30.8568</v>
      </c>
    </row>
    <row r="95" spans="3:8" ht="12.75">
      <c r="C95" t="s">
        <v>202</v>
      </c>
      <c r="H95" s="33">
        <f>H94*0.092</f>
        <v>2.8388256</v>
      </c>
    </row>
    <row r="96" spans="3:8" ht="12.75">
      <c r="C96" t="s">
        <v>203</v>
      </c>
      <c r="H96" s="33">
        <f>H94*0.18</f>
        <v>5.554224</v>
      </c>
    </row>
    <row r="97" spans="3:8" ht="12.75">
      <c r="C97" t="s">
        <v>204</v>
      </c>
      <c r="E97" s="45">
        <v>0.08</v>
      </c>
      <c r="H97" s="33">
        <f>L75+L76*0.08</f>
        <v>33.772832</v>
      </c>
    </row>
    <row r="98" spans="3:8" ht="12.75">
      <c r="C98" t="s">
        <v>205</v>
      </c>
      <c r="E98">
        <v>1.6</v>
      </c>
      <c r="H98" s="33">
        <f>(H93+H94+H97)*E98</f>
        <v>677.4874112000001</v>
      </c>
    </row>
    <row r="99" spans="2:8" ht="12.75">
      <c r="B99" s="1" t="s">
        <v>206</v>
      </c>
      <c r="C99" t="s">
        <v>209</v>
      </c>
      <c r="H99" s="33">
        <f>H98</f>
        <v>677.4874112000001</v>
      </c>
    </row>
    <row r="100" spans="3:8" ht="12.75">
      <c r="C100" t="s">
        <v>202</v>
      </c>
      <c r="H100" s="33">
        <f>L91+L92+H95</f>
        <v>2.8388256</v>
      </c>
    </row>
    <row r="101" spans="3:8" ht="12.75">
      <c r="C101" t="s">
        <v>203</v>
      </c>
      <c r="H101" s="33">
        <f>J91+J92+H96</f>
        <v>5.554224</v>
      </c>
    </row>
    <row r="103" spans="3:8" ht="12.75">
      <c r="C103" t="s">
        <v>210</v>
      </c>
      <c r="H103" s="33">
        <f>H89+H99</f>
        <v>1395781.9460032005</v>
      </c>
    </row>
    <row r="104" spans="3:8" ht="12.75">
      <c r="C104" t="s">
        <v>202</v>
      </c>
      <c r="H104" s="33">
        <f>H90+H100</f>
        <v>28119.9847036</v>
      </c>
    </row>
    <row r="105" spans="3:8" ht="12.75">
      <c r="C105" t="s">
        <v>203</v>
      </c>
      <c r="H105" s="33">
        <f>H91+H101</f>
        <v>31420.408253999998</v>
      </c>
    </row>
  </sheetData>
  <printOptions/>
  <pageMargins left="0.75" right="0.31" top="0.47" bottom="0.59" header="0.39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  <col min="7" max="7" width="7.25390625" style="0" customWidth="1"/>
  </cols>
  <sheetData>
    <row r="1" ht="12.75">
      <c r="C1" s="3" t="s">
        <v>28</v>
      </c>
    </row>
    <row r="2" spans="1:3" ht="12.75">
      <c r="A2" s="5"/>
      <c r="B2" s="5"/>
      <c r="C2" s="3" t="s">
        <v>232</v>
      </c>
    </row>
    <row r="3" spans="1:6" ht="12.75">
      <c r="A3" s="2"/>
      <c r="B3" s="2"/>
      <c r="C3" s="2"/>
      <c r="D3" s="2"/>
      <c r="E3" s="2"/>
      <c r="F3" s="2"/>
    </row>
    <row r="4" spans="1:7" ht="12.75">
      <c r="A4" s="5"/>
      <c r="B4" s="7"/>
      <c r="C4" s="30" t="s">
        <v>32</v>
      </c>
      <c r="D4" s="7" t="s">
        <v>34</v>
      </c>
      <c r="E4" s="7" t="s">
        <v>76</v>
      </c>
      <c r="F4" s="7" t="s">
        <v>77</v>
      </c>
      <c r="G4" s="6"/>
    </row>
    <row r="5" spans="1:7" ht="12.75">
      <c r="A5" s="6" t="s">
        <v>30</v>
      </c>
      <c r="B5" s="8" t="s">
        <v>31</v>
      </c>
      <c r="C5" s="8"/>
      <c r="D5" s="8"/>
      <c r="E5" s="8" t="s">
        <v>75</v>
      </c>
      <c r="F5" s="8" t="s">
        <v>75</v>
      </c>
      <c r="G5" s="6"/>
    </row>
    <row r="6" spans="1:7" ht="12.75">
      <c r="A6" s="9"/>
      <c r="B6" s="9"/>
      <c r="C6" s="10" t="s">
        <v>33</v>
      </c>
      <c r="D6" s="10" t="s">
        <v>35</v>
      </c>
      <c r="E6" s="10" t="s">
        <v>36</v>
      </c>
      <c r="F6" s="20" t="s">
        <v>37</v>
      </c>
      <c r="G6" s="6"/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  <c r="G7" s="6"/>
    </row>
    <row r="8" spans="1:7" ht="12.75">
      <c r="A8" s="6">
        <v>1</v>
      </c>
      <c r="B8" s="6" t="s">
        <v>67</v>
      </c>
      <c r="C8" s="8"/>
      <c r="D8" s="8"/>
      <c r="E8" s="8"/>
      <c r="F8" s="8"/>
      <c r="G8" s="6"/>
    </row>
    <row r="9" spans="1:7" ht="12.75">
      <c r="A9" s="6"/>
      <c r="B9" s="6" t="s">
        <v>153</v>
      </c>
      <c r="C9" s="8" t="s">
        <v>155</v>
      </c>
      <c r="D9" s="8">
        <v>56</v>
      </c>
      <c r="E9" s="8">
        <v>5.5</v>
      </c>
      <c r="F9" s="8"/>
      <c r="G9" s="6"/>
    </row>
    <row r="10" spans="1:7" ht="12.75">
      <c r="A10" s="6"/>
      <c r="B10" s="8" t="s">
        <v>154</v>
      </c>
      <c r="C10" s="8" t="s">
        <v>156</v>
      </c>
      <c r="D10" s="8">
        <v>15</v>
      </c>
      <c r="E10" s="8">
        <v>8.6</v>
      </c>
      <c r="F10" s="8"/>
      <c r="G10" s="6"/>
    </row>
    <row r="11" spans="1:7" ht="12.75">
      <c r="A11" s="6">
        <v>2</v>
      </c>
      <c r="B11" s="6" t="s">
        <v>68</v>
      </c>
      <c r="C11" s="8" t="s">
        <v>118</v>
      </c>
      <c r="D11" s="8">
        <v>56</v>
      </c>
      <c r="E11" s="8">
        <v>0.8</v>
      </c>
      <c r="F11" s="8"/>
      <c r="G11" s="6"/>
    </row>
    <row r="12" spans="1:7" ht="12.75">
      <c r="A12" s="6"/>
      <c r="B12" s="6"/>
      <c r="C12" s="8"/>
      <c r="D12" s="8"/>
      <c r="E12" s="8"/>
      <c r="F12" s="8"/>
      <c r="G12" s="6"/>
    </row>
    <row r="13" spans="1:7" ht="12.75">
      <c r="A13" s="6">
        <v>3</v>
      </c>
      <c r="B13" s="6" t="s">
        <v>119</v>
      </c>
      <c r="C13" s="8" t="s">
        <v>121</v>
      </c>
      <c r="D13" s="8">
        <v>15</v>
      </c>
      <c r="E13" s="8">
        <v>7</v>
      </c>
      <c r="F13" s="8"/>
      <c r="G13" s="6"/>
    </row>
    <row r="14" spans="1:7" ht="12.75">
      <c r="A14" s="6"/>
      <c r="B14" s="6" t="s">
        <v>120</v>
      </c>
      <c r="C14" s="8" t="s">
        <v>227</v>
      </c>
      <c r="D14" s="8">
        <v>56</v>
      </c>
      <c r="E14" s="8">
        <v>7.6</v>
      </c>
      <c r="F14" s="8"/>
      <c r="G14" s="6"/>
    </row>
    <row r="15" spans="1:7" ht="12.75">
      <c r="A15" s="6"/>
      <c r="B15" s="6"/>
      <c r="C15" s="8"/>
      <c r="D15" s="8"/>
      <c r="E15" s="8"/>
      <c r="F15" s="8"/>
      <c r="G15" s="6"/>
    </row>
    <row r="16" spans="1:7" ht="12.75">
      <c r="A16" s="6">
        <v>4</v>
      </c>
      <c r="B16" s="6" t="s">
        <v>220</v>
      </c>
      <c r="C16" s="8" t="s">
        <v>221</v>
      </c>
      <c r="D16" s="8">
        <v>28</v>
      </c>
      <c r="E16" s="8">
        <v>14.2</v>
      </c>
      <c r="F16" s="8"/>
      <c r="G16" s="6"/>
    </row>
    <row r="17" spans="1:7" ht="12.75">
      <c r="A17" s="6"/>
      <c r="B17" s="6"/>
      <c r="C17" s="8"/>
      <c r="D17" s="8"/>
      <c r="E17" s="8"/>
      <c r="F17" s="8"/>
      <c r="G17" s="6"/>
    </row>
    <row r="18" spans="1:7" ht="12.75">
      <c r="A18" s="6">
        <v>5</v>
      </c>
      <c r="B18" s="6" t="s">
        <v>222</v>
      </c>
      <c r="C18" s="8" t="s">
        <v>223</v>
      </c>
      <c r="D18" s="8">
        <v>18</v>
      </c>
      <c r="E18" s="8">
        <v>11.3</v>
      </c>
      <c r="F18" s="8"/>
      <c r="G18" s="6"/>
    </row>
    <row r="19" spans="1:7" ht="12.75">
      <c r="A19" s="6"/>
      <c r="B19" s="6"/>
      <c r="C19" s="8"/>
      <c r="D19" s="8"/>
      <c r="E19" s="8"/>
      <c r="F19" s="8"/>
      <c r="G19" s="6"/>
    </row>
    <row r="20" spans="1:7" ht="12.75">
      <c r="A20" s="6">
        <v>6</v>
      </c>
      <c r="B20" s="6" t="s">
        <v>160</v>
      </c>
      <c r="C20" s="8" t="s">
        <v>161</v>
      </c>
      <c r="D20" s="8">
        <v>24</v>
      </c>
      <c r="E20" s="8">
        <v>3.5</v>
      </c>
      <c r="F20" s="8"/>
      <c r="G20" s="6"/>
    </row>
    <row r="21" spans="1:7" ht="12.75">
      <c r="A21" s="6"/>
      <c r="B21" s="6"/>
      <c r="C21" s="8" t="s">
        <v>224</v>
      </c>
      <c r="D21" s="8">
        <v>36</v>
      </c>
      <c r="E21" s="8">
        <v>10.3</v>
      </c>
      <c r="F21" s="8"/>
      <c r="G21" s="6"/>
    </row>
    <row r="22" spans="1:7" ht="12.75">
      <c r="A22" s="6"/>
      <c r="B22" s="6"/>
      <c r="C22" s="8"/>
      <c r="D22" s="8"/>
      <c r="E22" s="8"/>
      <c r="F22" s="8"/>
      <c r="G22" s="6"/>
    </row>
    <row r="23" spans="1:7" ht="12.75">
      <c r="A23" s="6">
        <v>7</v>
      </c>
      <c r="B23" s="6" t="s">
        <v>71</v>
      </c>
      <c r="C23" s="8" t="s">
        <v>125</v>
      </c>
      <c r="D23" s="8">
        <v>54</v>
      </c>
      <c r="E23" s="8">
        <v>1.64</v>
      </c>
      <c r="F23" s="8">
        <v>5.4</v>
      </c>
      <c r="G23" s="6"/>
    </row>
    <row r="24" spans="1:7" ht="12.75">
      <c r="A24" s="6"/>
      <c r="B24" s="6"/>
      <c r="C24" s="8" t="s">
        <v>126</v>
      </c>
      <c r="D24" s="8">
        <v>56</v>
      </c>
      <c r="E24" s="8">
        <v>2.2</v>
      </c>
      <c r="F24" s="8">
        <v>7.2</v>
      </c>
      <c r="G24" s="6"/>
    </row>
    <row r="25" spans="1:7" ht="12.75">
      <c r="A25" s="6"/>
      <c r="B25" s="6"/>
      <c r="C25" s="8" t="s">
        <v>127</v>
      </c>
      <c r="D25" s="8">
        <v>168</v>
      </c>
      <c r="E25" s="8">
        <v>3.33</v>
      </c>
      <c r="F25" s="8">
        <v>10.8</v>
      </c>
      <c r="G25" s="6"/>
    </row>
    <row r="26" spans="1:7" ht="12.75">
      <c r="A26" s="6"/>
      <c r="B26" s="6"/>
      <c r="C26" s="8"/>
      <c r="D26" s="8"/>
      <c r="E26" s="8"/>
      <c r="F26" s="8"/>
      <c r="G26" s="6"/>
    </row>
    <row r="27" spans="1:7" ht="12.75">
      <c r="A27" s="6">
        <v>8</v>
      </c>
      <c r="B27" s="6" t="s">
        <v>72</v>
      </c>
      <c r="C27" s="8" t="s">
        <v>128</v>
      </c>
      <c r="D27" s="8">
        <v>384</v>
      </c>
      <c r="E27" s="8">
        <v>2.65</v>
      </c>
      <c r="F27" s="8">
        <v>18</v>
      </c>
      <c r="G27" s="6"/>
    </row>
    <row r="28" spans="1:7" ht="12.75">
      <c r="A28" s="6"/>
      <c r="B28" s="6"/>
      <c r="C28" s="8"/>
      <c r="D28" s="8"/>
      <c r="E28" s="8"/>
      <c r="F28" s="8"/>
      <c r="G28" s="6"/>
    </row>
    <row r="29" spans="1:7" ht="12.75">
      <c r="A29" s="6">
        <v>9</v>
      </c>
      <c r="B29" s="6" t="s">
        <v>73</v>
      </c>
      <c r="C29" s="8" t="s">
        <v>129</v>
      </c>
      <c r="D29" s="8">
        <v>164</v>
      </c>
      <c r="E29" s="8"/>
      <c r="F29" s="8">
        <f>1.2*3</f>
        <v>3.5999999999999996</v>
      </c>
      <c r="G29" s="6"/>
    </row>
    <row r="30" spans="1:7" ht="12.75">
      <c r="A30" s="6"/>
      <c r="B30" s="6"/>
      <c r="C30" s="8"/>
      <c r="D30" s="8"/>
      <c r="E30" s="8"/>
      <c r="F30" s="8"/>
      <c r="G30" s="6"/>
    </row>
    <row r="31" spans="1:7" ht="12.75">
      <c r="A31" s="6">
        <v>10</v>
      </c>
      <c r="B31" s="6" t="s">
        <v>74</v>
      </c>
      <c r="C31" s="8" t="s">
        <v>157</v>
      </c>
      <c r="D31" s="8">
        <v>2</v>
      </c>
      <c r="E31" s="8"/>
      <c r="F31" s="8">
        <v>20.25</v>
      </c>
      <c r="G31" s="6"/>
    </row>
    <row r="32" spans="1:7" ht="12.75">
      <c r="A32" s="2"/>
      <c r="B32" s="9"/>
      <c r="C32" s="10"/>
      <c r="D32" s="10"/>
      <c r="E32" s="10"/>
      <c r="F32" s="20"/>
      <c r="G32" s="6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6" ht="12.75">
      <c r="A36" s="5"/>
      <c r="B36" s="5"/>
      <c r="C36" s="5"/>
      <c r="D36" s="5"/>
      <c r="E36" s="5"/>
      <c r="F36" s="5"/>
    </row>
  </sheetData>
  <printOptions/>
  <pageMargins left="0.75" right="0.27" top="0.7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2" sqref="C2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  <col min="7" max="7" width="7.25390625" style="0" customWidth="1"/>
  </cols>
  <sheetData>
    <row r="1" ht="12.75">
      <c r="C1" s="3" t="s">
        <v>28</v>
      </c>
    </row>
    <row r="2" spans="1:3" ht="12.75">
      <c r="A2" s="5"/>
      <c r="B2" s="5"/>
      <c r="C2" s="3" t="s">
        <v>248</v>
      </c>
    </row>
    <row r="3" spans="1:6" ht="12.75">
      <c r="A3" s="2"/>
      <c r="B3" s="2"/>
      <c r="C3" s="2"/>
      <c r="D3" s="2"/>
      <c r="E3" s="2"/>
      <c r="F3" s="2"/>
    </row>
    <row r="4" spans="1:7" ht="12.75">
      <c r="A4" s="5"/>
      <c r="B4" s="7"/>
      <c r="C4" s="30" t="s">
        <v>32</v>
      </c>
      <c r="D4" s="7" t="s">
        <v>34</v>
      </c>
      <c r="E4" s="7" t="s">
        <v>76</v>
      </c>
      <c r="F4" s="7" t="s">
        <v>77</v>
      </c>
      <c r="G4" s="6"/>
    </row>
    <row r="5" spans="1:7" ht="12.75">
      <c r="A5" s="6" t="s">
        <v>30</v>
      </c>
      <c r="B5" s="8" t="s">
        <v>31</v>
      </c>
      <c r="C5" s="8"/>
      <c r="D5" s="8"/>
      <c r="E5" s="8" t="s">
        <v>75</v>
      </c>
      <c r="F5" s="8" t="s">
        <v>75</v>
      </c>
      <c r="G5" s="6"/>
    </row>
    <row r="6" spans="1:7" ht="12.75">
      <c r="A6" s="9"/>
      <c r="B6" s="9"/>
      <c r="C6" s="10" t="s">
        <v>33</v>
      </c>
      <c r="D6" s="10" t="s">
        <v>35</v>
      </c>
      <c r="E6" s="10" t="s">
        <v>36</v>
      </c>
      <c r="F6" s="20" t="s">
        <v>37</v>
      </c>
      <c r="G6" s="6"/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  <c r="G7" s="6"/>
    </row>
    <row r="8" spans="1:7" ht="12.75">
      <c r="A8" s="6">
        <v>1</v>
      </c>
      <c r="B8" s="6" t="s">
        <v>67</v>
      </c>
      <c r="C8" s="8"/>
      <c r="D8" s="8"/>
      <c r="E8" s="8"/>
      <c r="F8" s="8"/>
      <c r="G8" s="6"/>
    </row>
    <row r="9" spans="1:7" ht="12.75">
      <c r="A9" s="6"/>
      <c r="B9" s="6" t="s">
        <v>153</v>
      </c>
      <c r="C9" s="8" t="s">
        <v>155</v>
      </c>
      <c r="D9" s="8">
        <v>90</v>
      </c>
      <c r="E9" s="8">
        <v>5.5</v>
      </c>
      <c r="F9" s="8"/>
      <c r="G9" s="6"/>
    </row>
    <row r="10" spans="1:7" ht="12.75">
      <c r="A10" s="6"/>
      <c r="B10" s="8" t="s">
        <v>154</v>
      </c>
      <c r="C10" s="8" t="s">
        <v>156</v>
      </c>
      <c r="D10" s="8">
        <v>111</v>
      </c>
      <c r="E10" s="8">
        <v>8.6</v>
      </c>
      <c r="F10" s="8"/>
      <c r="G10" s="6"/>
    </row>
    <row r="11" spans="1:7" ht="12.75">
      <c r="A11" s="6">
        <v>2</v>
      </c>
      <c r="B11" s="6" t="s">
        <v>68</v>
      </c>
      <c r="C11" s="8" t="s">
        <v>118</v>
      </c>
      <c r="D11" s="8">
        <v>89</v>
      </c>
      <c r="E11" s="8">
        <v>0.8</v>
      </c>
      <c r="F11" s="8"/>
      <c r="G11" s="6"/>
    </row>
    <row r="12" spans="1:7" ht="12.75">
      <c r="A12" s="6"/>
      <c r="B12" s="6"/>
      <c r="C12" s="8"/>
      <c r="D12" s="8"/>
      <c r="E12" s="8"/>
      <c r="F12" s="8"/>
      <c r="G12" s="6"/>
    </row>
    <row r="13" spans="1:7" ht="12.75">
      <c r="A13" s="6">
        <v>3</v>
      </c>
      <c r="B13" s="6" t="s">
        <v>119</v>
      </c>
      <c r="C13" s="8" t="s">
        <v>121</v>
      </c>
      <c r="D13" s="8">
        <v>111</v>
      </c>
      <c r="E13" s="8">
        <v>7</v>
      </c>
      <c r="F13" s="8"/>
      <c r="G13" s="6"/>
    </row>
    <row r="14" spans="1:7" ht="12.75">
      <c r="A14" s="6"/>
      <c r="B14" s="6" t="s">
        <v>120</v>
      </c>
      <c r="C14" s="8" t="s">
        <v>122</v>
      </c>
      <c r="D14" s="8">
        <v>90</v>
      </c>
      <c r="E14" s="8">
        <v>5.2</v>
      </c>
      <c r="F14" s="8"/>
      <c r="G14" s="6"/>
    </row>
    <row r="15" spans="1:7" ht="12.75">
      <c r="A15" s="6"/>
      <c r="B15" s="6"/>
      <c r="C15" s="8"/>
      <c r="D15" s="8"/>
      <c r="E15" s="8"/>
      <c r="F15" s="8"/>
      <c r="G15" s="6"/>
    </row>
    <row r="16" spans="1:7" ht="12.75">
      <c r="A16" s="6">
        <v>4</v>
      </c>
      <c r="B16" s="6" t="s">
        <v>123</v>
      </c>
      <c r="C16" s="8" t="s">
        <v>124</v>
      </c>
      <c r="D16" s="8">
        <v>148</v>
      </c>
      <c r="E16" s="8">
        <v>12.1</v>
      </c>
      <c r="F16" s="8"/>
      <c r="G16" s="6"/>
    </row>
    <row r="17" spans="1:7" ht="12.75">
      <c r="A17" s="6"/>
      <c r="B17" s="6"/>
      <c r="C17" s="8"/>
      <c r="D17" s="8"/>
      <c r="E17" s="8"/>
      <c r="F17" s="8"/>
      <c r="G17" s="6"/>
    </row>
    <row r="18" spans="1:7" ht="12.75">
      <c r="A18" s="6">
        <v>5</v>
      </c>
      <c r="B18" s="6" t="s">
        <v>160</v>
      </c>
      <c r="C18" s="8" t="s">
        <v>161</v>
      </c>
      <c r="D18" s="8">
        <v>272</v>
      </c>
      <c r="E18" s="8">
        <v>3.5</v>
      </c>
      <c r="F18" s="8"/>
      <c r="G18" s="6"/>
    </row>
    <row r="19" spans="1:7" ht="12.75">
      <c r="A19" s="6"/>
      <c r="B19" s="6"/>
      <c r="C19" s="8"/>
      <c r="D19" s="8"/>
      <c r="E19" s="8"/>
      <c r="F19" s="8"/>
      <c r="G19" s="6"/>
    </row>
    <row r="20" spans="1:7" ht="12.75">
      <c r="A20" s="6">
        <v>6</v>
      </c>
      <c r="B20" s="6" t="s">
        <v>71</v>
      </c>
      <c r="C20" s="8" t="s">
        <v>125</v>
      </c>
      <c r="D20" s="8">
        <v>89</v>
      </c>
      <c r="E20" s="8">
        <v>1.64</v>
      </c>
      <c r="F20" s="8">
        <v>5.4</v>
      </c>
      <c r="G20" s="6"/>
    </row>
    <row r="21" spans="1:7" ht="12.75">
      <c r="A21" s="6"/>
      <c r="B21" s="6"/>
      <c r="C21" s="8" t="s">
        <v>126</v>
      </c>
      <c r="D21" s="8">
        <v>92</v>
      </c>
      <c r="E21" s="8">
        <v>2.2</v>
      </c>
      <c r="F21" s="8">
        <v>7.2</v>
      </c>
      <c r="G21" s="6"/>
    </row>
    <row r="22" spans="1:7" ht="12.75">
      <c r="A22" s="6"/>
      <c r="B22" s="6"/>
      <c r="C22" s="8" t="s">
        <v>127</v>
      </c>
      <c r="D22" s="8">
        <v>181</v>
      </c>
      <c r="E22" s="8">
        <v>3.33</v>
      </c>
      <c r="F22" s="8">
        <v>10.8</v>
      </c>
      <c r="G22" s="6"/>
    </row>
    <row r="23" spans="1:7" ht="12.75">
      <c r="A23" s="6"/>
      <c r="B23" s="6"/>
      <c r="C23" s="8"/>
      <c r="D23" s="8"/>
      <c r="E23" s="8"/>
      <c r="F23" s="8"/>
      <c r="G23" s="6"/>
    </row>
    <row r="24" spans="1:7" ht="12.75">
      <c r="A24" s="6">
        <v>7</v>
      </c>
      <c r="B24" s="6" t="s">
        <v>72</v>
      </c>
      <c r="C24" s="8" t="s">
        <v>128</v>
      </c>
      <c r="D24" s="8">
        <v>816</v>
      </c>
      <c r="E24" s="8">
        <v>2.65</v>
      </c>
      <c r="F24" s="8">
        <v>18</v>
      </c>
      <c r="G24" s="6"/>
    </row>
    <row r="25" spans="1:7" ht="12.75">
      <c r="A25" s="6"/>
      <c r="B25" s="6"/>
      <c r="C25" s="8"/>
      <c r="D25" s="8"/>
      <c r="E25" s="8"/>
      <c r="F25" s="8"/>
      <c r="G25" s="6"/>
    </row>
    <row r="26" spans="1:7" ht="12.75">
      <c r="A26" s="6">
        <v>8</v>
      </c>
      <c r="B26" s="6" t="s">
        <v>73</v>
      </c>
      <c r="C26" s="8" t="s">
        <v>129</v>
      </c>
      <c r="D26" s="8">
        <v>181</v>
      </c>
      <c r="E26" s="8"/>
      <c r="F26" s="8">
        <f>1.8*3</f>
        <v>5.4</v>
      </c>
      <c r="G26" s="6"/>
    </row>
    <row r="27" spans="1:7" ht="12.75">
      <c r="A27" s="6"/>
      <c r="B27" s="6"/>
      <c r="C27" s="8"/>
      <c r="D27" s="8"/>
      <c r="E27" s="8"/>
      <c r="F27" s="8"/>
      <c r="G27" s="6"/>
    </row>
    <row r="28" spans="1:7" ht="12.75">
      <c r="A28" s="6">
        <v>9</v>
      </c>
      <c r="B28" s="6" t="s">
        <v>74</v>
      </c>
      <c r="C28" s="8" t="s">
        <v>157</v>
      </c>
      <c r="D28" s="8">
        <v>2</v>
      </c>
      <c r="E28" s="8"/>
      <c r="F28" s="8">
        <v>20.25</v>
      </c>
      <c r="G28" s="6"/>
    </row>
    <row r="29" spans="1:7" ht="12.75">
      <c r="A29" s="2"/>
      <c r="B29" s="9"/>
      <c r="C29" s="10"/>
      <c r="D29" s="10"/>
      <c r="E29" s="10"/>
      <c r="F29" s="20"/>
      <c r="G29" s="6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6" ht="12.75">
      <c r="A33" s="5"/>
      <c r="B33" s="5"/>
      <c r="C33" s="5"/>
      <c r="D33" s="5"/>
      <c r="E33" s="5"/>
      <c r="F33" s="5"/>
    </row>
  </sheetData>
  <printOptions/>
  <pageMargins left="0.75" right="0.27" top="0.7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B2" sqref="B2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249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4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  <c r="N4" s="6"/>
    </row>
    <row r="5" spans="1:14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  <c r="N5" s="6"/>
    </row>
    <row r="6" spans="1:14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  <c r="N6" s="6"/>
    </row>
    <row r="7" spans="1:14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  <c r="N7" s="6"/>
    </row>
    <row r="8" spans="1:14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  <c r="N8" s="6"/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  <c r="N9" s="6"/>
    </row>
    <row r="10" spans="1:13" ht="12.75">
      <c r="A10">
        <v>1</v>
      </c>
      <c r="B10" t="s">
        <v>144</v>
      </c>
      <c r="C10" s="3" t="s">
        <v>35</v>
      </c>
      <c r="D10" s="3">
        <v>90</v>
      </c>
      <c r="E10" s="3" t="s">
        <v>168</v>
      </c>
      <c r="F10" s="39">
        <v>2.6</v>
      </c>
      <c r="G10" s="39">
        <f>F10*D10</f>
        <v>234</v>
      </c>
      <c r="H10" s="41">
        <f>(F10*D10)/8</f>
        <v>29.25</v>
      </c>
      <c r="I10" t="s">
        <v>149</v>
      </c>
      <c r="J10">
        <v>5</v>
      </c>
      <c r="K10">
        <v>1</v>
      </c>
      <c r="L10" s="32">
        <v>1.85</v>
      </c>
      <c r="M10">
        <f>L10+L11*D10</f>
        <v>84.83</v>
      </c>
    </row>
    <row r="11" spans="2:12" ht="12.75">
      <c r="B11" t="s">
        <v>169</v>
      </c>
      <c r="D11" s="3"/>
      <c r="F11" s="3">
        <v>0.87</v>
      </c>
      <c r="G11" s="3">
        <f>F11*D10</f>
        <v>78.3</v>
      </c>
      <c r="H11" s="42">
        <f>(F11*D10)/8</f>
        <v>9.7875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111</v>
      </c>
      <c r="E12" s="3" t="s">
        <v>168</v>
      </c>
      <c r="F12" s="39">
        <v>3</v>
      </c>
      <c r="G12" s="39">
        <f>F12*D12</f>
        <v>333</v>
      </c>
      <c r="H12" s="41">
        <f>(F12*D12)/8</f>
        <v>41.625</v>
      </c>
      <c r="J12">
        <v>3</v>
      </c>
      <c r="K12">
        <v>1</v>
      </c>
      <c r="L12" s="32">
        <v>2.4</v>
      </c>
      <c r="M12">
        <f>L12+L13*D12</f>
        <v>120.06000000000002</v>
      </c>
    </row>
    <row r="13" spans="3:12" ht="12.75">
      <c r="C13" s="3"/>
      <c r="D13" s="3"/>
      <c r="E13" s="3"/>
      <c r="F13" s="3">
        <v>1</v>
      </c>
      <c r="G13" s="3">
        <f>F13*D12</f>
        <v>111</v>
      </c>
      <c r="H13" s="42">
        <f>(F13*D12)/8</f>
        <v>13.875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90</v>
      </c>
      <c r="E16" s="3" t="s">
        <v>146</v>
      </c>
      <c r="F16" s="37">
        <v>5.5</v>
      </c>
      <c r="G16" s="39">
        <f>F16*D16</f>
        <v>495</v>
      </c>
      <c r="H16" s="41">
        <f>(F16*D16)/8</f>
        <v>61.875</v>
      </c>
      <c r="I16" t="s">
        <v>149</v>
      </c>
      <c r="J16">
        <v>5</v>
      </c>
      <c r="K16">
        <v>1</v>
      </c>
      <c r="L16" s="36">
        <v>4.11</v>
      </c>
      <c r="M16">
        <f>L16+L17*D16</f>
        <v>109.41</v>
      </c>
    </row>
    <row r="17" spans="2:12" ht="12.75">
      <c r="B17" s="1"/>
      <c r="D17" s="3"/>
      <c r="E17" s="3"/>
      <c r="F17" s="38">
        <v>1.1</v>
      </c>
      <c r="G17" s="3">
        <f>F17*D16</f>
        <v>99.00000000000001</v>
      </c>
      <c r="H17" s="42">
        <f>(F17*D16)/8</f>
        <v>12.375000000000002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111</v>
      </c>
      <c r="E18" s="3" t="s">
        <v>146</v>
      </c>
      <c r="F18" s="37">
        <v>6</v>
      </c>
      <c r="G18" s="39">
        <f>F18*D18</f>
        <v>666</v>
      </c>
      <c r="H18" s="41">
        <f>(F18*D18)/8</f>
        <v>83.25</v>
      </c>
      <c r="J18">
        <v>3</v>
      </c>
      <c r="K18">
        <v>2</v>
      </c>
      <c r="L18" s="32">
        <v>4.49</v>
      </c>
      <c r="M18">
        <f>L18+L19*D18</f>
        <v>145.46</v>
      </c>
    </row>
    <row r="19" spans="3:12" ht="12.75">
      <c r="C19" s="3"/>
      <c r="D19" s="3"/>
      <c r="E19" s="3"/>
      <c r="F19" s="38">
        <v>1.2</v>
      </c>
      <c r="G19" s="42">
        <f>F19*D18</f>
        <v>133.2</v>
      </c>
      <c r="H19" s="42">
        <f>(F19*D18)/8</f>
        <v>16.65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89</v>
      </c>
      <c r="E22" s="3" t="s">
        <v>152</v>
      </c>
      <c r="F22" s="39">
        <v>1.1</v>
      </c>
      <c r="G22" s="41">
        <f>F22*D22</f>
        <v>97.9</v>
      </c>
      <c r="H22" s="41">
        <f>(F22*D22)/8</f>
        <v>12.2375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21.560000000000002</v>
      </c>
    </row>
    <row r="23" spans="3:12" ht="12.75">
      <c r="C23" s="3"/>
      <c r="D23" s="3"/>
      <c r="E23" s="3"/>
      <c r="F23" s="3">
        <v>0.22</v>
      </c>
      <c r="G23" s="42">
        <f>F23*D22</f>
        <v>19.580000000000002</v>
      </c>
      <c r="H23" s="42">
        <f>(F23*D22)/8</f>
        <v>2.4475000000000002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272</v>
      </c>
      <c r="E28" s="3" t="s">
        <v>152</v>
      </c>
      <c r="F28" s="39">
        <v>4.3</v>
      </c>
      <c r="G28" s="41">
        <f>F28*D28</f>
        <v>1169.6</v>
      </c>
      <c r="H28" s="41">
        <f>(F28*D28)/8</f>
        <v>146.2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251.28400000000002</v>
      </c>
    </row>
    <row r="29" spans="3:12" ht="12.75">
      <c r="C29" s="3"/>
      <c r="D29" s="3"/>
      <c r="E29" s="3"/>
      <c r="F29" s="3">
        <v>0.86</v>
      </c>
      <c r="G29" s="42">
        <f>F29*D28</f>
        <v>233.92</v>
      </c>
      <c r="H29" s="42">
        <f>(F29*D28)/8</f>
        <v>29.24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171</v>
      </c>
      <c r="C34" s="3" t="s">
        <v>35</v>
      </c>
      <c r="D34" s="3">
        <v>148</v>
      </c>
      <c r="E34" s="3" t="s">
        <v>152</v>
      </c>
      <c r="F34" s="40">
        <v>8</v>
      </c>
      <c r="G34" s="41">
        <f>F34*D34</f>
        <v>1184</v>
      </c>
      <c r="H34" s="41">
        <f>(F34*D34)/8</f>
        <v>148</v>
      </c>
      <c r="I34" t="s">
        <v>149</v>
      </c>
      <c r="J34">
        <v>6</v>
      </c>
      <c r="K34">
        <v>1</v>
      </c>
      <c r="L34" s="32">
        <v>6.56</v>
      </c>
      <c r="M34">
        <f>L34+L35*D34</f>
        <v>258.15999999999997</v>
      </c>
    </row>
    <row r="35" spans="4:12" ht="12.75">
      <c r="D35" s="3"/>
      <c r="F35" s="3">
        <v>1.6</v>
      </c>
      <c r="G35" s="42">
        <f>F35*D34</f>
        <v>236.8</v>
      </c>
      <c r="H35" s="42">
        <f>(F35*D34)/8</f>
        <v>29.6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f>89+181+92</f>
        <v>362</v>
      </c>
      <c r="E41" s="3" t="s">
        <v>173</v>
      </c>
      <c r="F41" s="40">
        <v>3</v>
      </c>
      <c r="G41" s="41">
        <f>F41*D41</f>
        <v>1086</v>
      </c>
      <c r="H41" s="41">
        <f>(F41*D41)/8</f>
        <v>135.75</v>
      </c>
      <c r="I41" t="s">
        <v>149</v>
      </c>
      <c r="J41">
        <v>5</v>
      </c>
      <c r="K41">
        <v>1</v>
      </c>
      <c r="L41" s="32">
        <v>2.28</v>
      </c>
      <c r="M41">
        <f>L41+L42*D41</f>
        <v>290.07</v>
      </c>
    </row>
    <row r="42" spans="3:12" ht="12.75">
      <c r="C42" s="3"/>
      <c r="D42" s="3"/>
      <c r="F42" s="3">
        <v>0.75</v>
      </c>
      <c r="G42" s="42">
        <f>F42*D41</f>
        <v>271.5</v>
      </c>
      <c r="H42" s="42">
        <f>(F42*D41)/8</f>
        <v>33.9375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816</v>
      </c>
      <c r="E47" s="3" t="s">
        <v>174</v>
      </c>
      <c r="F47" s="39">
        <v>1.2</v>
      </c>
      <c r="G47" s="41">
        <f>F47*D47</f>
        <v>979.1999999999999</v>
      </c>
      <c r="H47" s="41">
        <f>(F47*D47)/8</f>
        <v>122.39999999999999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260.337</v>
      </c>
    </row>
    <row r="48" spans="4:12" ht="12.75">
      <c r="D48" s="3"/>
      <c r="E48" s="3"/>
      <c r="F48" s="3">
        <v>0.3</v>
      </c>
      <c r="G48" s="42">
        <f>F48*D47</f>
        <v>244.79999999999998</v>
      </c>
      <c r="H48" s="42">
        <f>(F48*D47)/8</f>
        <v>30.599999999999998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55.93</v>
      </c>
      <c r="E52" s="3" t="s">
        <v>176</v>
      </c>
      <c r="F52" s="3">
        <v>18.5</v>
      </c>
      <c r="G52" s="42">
        <f>F52*D52</f>
        <v>1034.705</v>
      </c>
      <c r="H52" s="42">
        <f>G52/8</f>
        <v>129.338125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51</v>
      </c>
      <c r="E55" s="3" t="s">
        <v>176</v>
      </c>
      <c r="F55" s="3">
        <v>6.4</v>
      </c>
      <c r="G55" s="42">
        <f>F55*D55</f>
        <v>326.40000000000003</v>
      </c>
      <c r="H55" s="42">
        <f>G55/8</f>
        <v>40.800000000000004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63" bottom="0.62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05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234</v>
      </c>
      <c r="D3" s="1"/>
    </row>
    <row r="4" spans="1:12" ht="12.75">
      <c r="A4" t="s">
        <v>1</v>
      </c>
      <c r="I4" t="s">
        <v>3</v>
      </c>
      <c r="K4" s="47">
        <v>1007.352</v>
      </c>
      <c r="L4" t="s">
        <v>211</v>
      </c>
    </row>
    <row r="5" spans="9:12" ht="12.75">
      <c r="I5" t="s">
        <v>4</v>
      </c>
      <c r="K5" s="47">
        <v>22.934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  <c r="M7" s="6"/>
    </row>
    <row r="8" spans="1:13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  <c r="M8" s="6"/>
    </row>
    <row r="9" spans="2:13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  <c r="M9" s="6"/>
    </row>
    <row r="10" spans="2:13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  <c r="M10" s="6"/>
    </row>
    <row r="11" spans="1:13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  <c r="M11" s="6"/>
    </row>
    <row r="12" spans="1:13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  <c r="M12" s="6"/>
    </row>
    <row r="13" spans="1:13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6"/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f>152</f>
        <v>152</v>
      </c>
      <c r="F15" s="32">
        <v>7.59</v>
      </c>
      <c r="G15" s="32">
        <v>5.85</v>
      </c>
      <c r="H15" s="33">
        <f>E15*F15</f>
        <v>1153.68</v>
      </c>
      <c r="I15" s="33">
        <f>E15*F16</f>
        <v>264.48</v>
      </c>
      <c r="J15" s="34">
        <f>E15*G15</f>
        <v>889.1999999999999</v>
      </c>
      <c r="K15" s="32">
        <v>3.01</v>
      </c>
      <c r="L15" s="32">
        <f>K15*E15</f>
        <v>457.52</v>
      </c>
    </row>
    <row r="16" spans="3:12" ht="12.75">
      <c r="C16" t="s">
        <v>79</v>
      </c>
      <c r="F16">
        <v>1.74</v>
      </c>
      <c r="G16">
        <v>2.13</v>
      </c>
      <c r="J16" s="33">
        <f>E15*G16</f>
        <v>323.76</v>
      </c>
      <c r="K16">
        <v>2.75</v>
      </c>
      <c r="L16">
        <f>K16*E15</f>
        <v>418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f>2.21*152</f>
        <v>335.92</v>
      </c>
    </row>
    <row r="19" spans="2:8" ht="12.75">
      <c r="B19" t="s">
        <v>178</v>
      </c>
      <c r="C19" t="s">
        <v>83</v>
      </c>
      <c r="D19" s="3" t="s">
        <v>179</v>
      </c>
      <c r="E19" s="3">
        <f>89*152/100</f>
        <v>135.28</v>
      </c>
      <c r="F19">
        <v>24.5</v>
      </c>
      <c r="H19" s="33">
        <f>E19*F19</f>
        <v>3314.36</v>
      </c>
    </row>
    <row r="20" spans="2:12" ht="12.75">
      <c r="B20" t="s">
        <v>180</v>
      </c>
      <c r="C20" t="s">
        <v>84</v>
      </c>
      <c r="D20" s="3" t="s">
        <v>35</v>
      </c>
      <c r="E20" s="3">
        <v>70</v>
      </c>
      <c r="F20" s="32">
        <v>6.7</v>
      </c>
      <c r="G20" s="32">
        <v>2.68</v>
      </c>
      <c r="H20" s="33">
        <f>E20*F20</f>
        <v>469</v>
      </c>
      <c r="I20" s="33">
        <f>E20*F21</f>
        <v>189.7</v>
      </c>
      <c r="J20" s="34">
        <f>E20*G20</f>
        <v>187.60000000000002</v>
      </c>
      <c r="K20" s="32">
        <v>4.51</v>
      </c>
      <c r="L20" s="32">
        <f>K20*E20</f>
        <v>315.7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67.2</v>
      </c>
      <c r="K21">
        <v>1.24</v>
      </c>
      <c r="L21">
        <f>K21*E20</f>
        <v>86.8</v>
      </c>
    </row>
    <row r="22" spans="2:8" ht="12.75">
      <c r="B22" s="43" t="s">
        <v>181</v>
      </c>
      <c r="C22" t="s">
        <v>85</v>
      </c>
      <c r="D22" s="3" t="s">
        <v>82</v>
      </c>
      <c r="E22" s="3">
        <f>0.32*70</f>
        <v>22.400000000000002</v>
      </c>
      <c r="F22">
        <v>68.7</v>
      </c>
      <c r="H22" s="33">
        <f>E22*F22</f>
        <v>1538.88</v>
      </c>
    </row>
    <row r="23" spans="2:8" ht="12.75">
      <c r="B23" t="s">
        <v>178</v>
      </c>
      <c r="C23" t="s">
        <v>167</v>
      </c>
      <c r="D23" s="3" t="s">
        <v>179</v>
      </c>
      <c r="E23" s="3">
        <f>20*70/100</f>
        <v>14</v>
      </c>
      <c r="F23">
        <v>24.5</v>
      </c>
      <c r="H23" s="33">
        <f>E23*F23</f>
        <v>343</v>
      </c>
    </row>
    <row r="24" spans="3:12" ht="12.75">
      <c r="C24" t="s">
        <v>86</v>
      </c>
      <c r="D24" s="3"/>
      <c r="E24" s="3"/>
      <c r="H24" s="33">
        <f>SUM(H15:H23)</f>
        <v>6818.92</v>
      </c>
      <c r="I24" s="33">
        <f>SUM(I15:I23)</f>
        <v>454.18</v>
      </c>
      <c r="J24" s="34">
        <f>J15+J20</f>
        <v>1076.8</v>
      </c>
      <c r="L24" s="32">
        <f>L15+L20</f>
        <v>773.22</v>
      </c>
    </row>
    <row r="25" spans="4:12" ht="12.75">
      <c r="D25" s="3"/>
      <c r="E25" s="3"/>
      <c r="H25" s="33"/>
      <c r="I25" s="33"/>
      <c r="J25" s="33">
        <f>J16+J21</f>
        <v>390.96</v>
      </c>
      <c r="L25">
        <f>L16+L21</f>
        <v>504.8</v>
      </c>
    </row>
    <row r="26" spans="3:5" ht="12.75">
      <c r="C26" s="3" t="s">
        <v>69</v>
      </c>
      <c r="D26" s="3"/>
      <c r="E26" s="3"/>
    </row>
    <row r="27" spans="2:5" ht="12.75">
      <c r="B27" t="s">
        <v>87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v>72</v>
      </c>
      <c r="F28" s="32">
        <v>20.24</v>
      </c>
      <c r="G28" s="32">
        <v>8.19</v>
      </c>
      <c r="H28" s="33">
        <f>E28*F28</f>
        <v>1457.28</v>
      </c>
      <c r="I28" s="33">
        <f>E28*F29</f>
        <v>418.32</v>
      </c>
      <c r="J28" s="34">
        <f>E28*G28</f>
        <v>589.68</v>
      </c>
      <c r="K28" s="32">
        <v>9.69</v>
      </c>
      <c r="L28" s="36">
        <f>K28*E28</f>
        <v>697.68</v>
      </c>
    </row>
    <row r="29" spans="3:12" ht="12.75">
      <c r="C29" t="s">
        <v>90</v>
      </c>
      <c r="D29" s="3" t="s">
        <v>35</v>
      </c>
      <c r="E29" s="3"/>
      <c r="F29">
        <v>5.81</v>
      </c>
      <c r="G29">
        <v>2.95</v>
      </c>
      <c r="J29" s="33">
        <f>E28*G29</f>
        <v>212.4</v>
      </c>
      <c r="K29" s="44">
        <v>3.81</v>
      </c>
      <c r="L29" s="35">
        <f>K29*E28</f>
        <v>274.32</v>
      </c>
    </row>
    <row r="30" spans="2:5" ht="12.75">
      <c r="B30" t="s">
        <v>132</v>
      </c>
      <c r="C30" t="s">
        <v>88</v>
      </c>
      <c r="D30" s="3"/>
      <c r="E30" s="3"/>
    </row>
    <row r="31" spans="3:12" ht="12.75">
      <c r="C31" t="s">
        <v>89</v>
      </c>
      <c r="D31" s="3"/>
      <c r="E31" s="3">
        <v>80</v>
      </c>
      <c r="F31" s="32">
        <v>23.06</v>
      </c>
      <c r="G31" s="32">
        <v>9.48</v>
      </c>
      <c r="H31" s="33">
        <f>E31*F31</f>
        <v>1844.8</v>
      </c>
      <c r="I31" s="33">
        <f>E31*F32</f>
        <v>550.4</v>
      </c>
      <c r="J31" s="34">
        <f>E31*G31</f>
        <v>758.4000000000001</v>
      </c>
      <c r="K31" s="32">
        <v>11.5</v>
      </c>
      <c r="L31" s="36">
        <f>K31*E31</f>
        <v>920</v>
      </c>
    </row>
    <row r="32" spans="3:12" ht="12.75">
      <c r="C32" t="s">
        <v>131</v>
      </c>
      <c r="D32" s="3" t="s">
        <v>35</v>
      </c>
      <c r="E32" s="3"/>
      <c r="F32">
        <v>6.88</v>
      </c>
      <c r="G32">
        <v>3.4</v>
      </c>
      <c r="J32" s="33">
        <f>E31*G32</f>
        <v>272</v>
      </c>
      <c r="K32">
        <v>4.39</v>
      </c>
      <c r="L32" s="35">
        <f>K32*E31</f>
        <v>351.2</v>
      </c>
    </row>
    <row r="33" spans="2:9" ht="12.75">
      <c r="B33" t="s">
        <v>182</v>
      </c>
      <c r="C33" t="s">
        <v>91</v>
      </c>
      <c r="D33" s="3" t="s">
        <v>82</v>
      </c>
      <c r="E33" s="3">
        <f>2.47*152</f>
        <v>375.44000000000005</v>
      </c>
      <c r="F33">
        <v>75.8</v>
      </c>
      <c r="H33" s="33">
        <f>E33*F33</f>
        <v>28458.352000000003</v>
      </c>
      <c r="I33" s="35"/>
    </row>
    <row r="34" spans="2:8" ht="12.75">
      <c r="B34" t="s">
        <v>178</v>
      </c>
      <c r="C34" t="s">
        <v>83</v>
      </c>
      <c r="D34" s="3" t="s">
        <v>179</v>
      </c>
      <c r="E34" s="3">
        <v>184.5</v>
      </c>
      <c r="F34">
        <v>24.5</v>
      </c>
      <c r="H34" s="33">
        <f>E34*F34</f>
        <v>4520.25</v>
      </c>
    </row>
    <row r="35" spans="2:5" ht="12.75">
      <c r="B35" t="s">
        <v>133</v>
      </c>
      <c r="C35" t="s">
        <v>134</v>
      </c>
      <c r="D35" s="3"/>
      <c r="E35" s="3"/>
    </row>
    <row r="36" spans="3:12" ht="12.75">
      <c r="C36" t="s">
        <v>135</v>
      </c>
      <c r="D36" s="3"/>
      <c r="E36" s="3">
        <v>110</v>
      </c>
      <c r="F36" s="32">
        <v>23.4</v>
      </c>
      <c r="G36" s="32">
        <v>14.6</v>
      </c>
      <c r="H36" s="33">
        <f>E36*F36</f>
        <v>2574</v>
      </c>
      <c r="I36" s="33">
        <f>E36*F37</f>
        <v>915.2</v>
      </c>
      <c r="J36" s="34">
        <f>E36*G36</f>
        <v>1606</v>
      </c>
      <c r="K36" s="32">
        <v>12.9</v>
      </c>
      <c r="L36" s="36">
        <f>K36*E36</f>
        <v>1419</v>
      </c>
    </row>
    <row r="37" spans="3:12" ht="12.75">
      <c r="C37" t="s">
        <v>136</v>
      </c>
      <c r="D37" s="3" t="s">
        <v>35</v>
      </c>
      <c r="E37" s="3"/>
      <c r="F37">
        <v>8.32</v>
      </c>
      <c r="G37">
        <v>5.3</v>
      </c>
      <c r="J37" s="33">
        <f>E36*G37</f>
        <v>583</v>
      </c>
      <c r="K37">
        <v>6.84</v>
      </c>
      <c r="L37" s="35">
        <f>K37*E36</f>
        <v>752.4</v>
      </c>
    </row>
    <row r="38" spans="3:5" ht="12.75">
      <c r="C38" t="s">
        <v>137</v>
      </c>
      <c r="D38" s="3"/>
      <c r="E38" s="3"/>
    </row>
    <row r="39" spans="2:8" ht="12.75">
      <c r="B39" t="s">
        <v>183</v>
      </c>
      <c r="C39" t="s">
        <v>92</v>
      </c>
      <c r="D39" s="3" t="s">
        <v>35</v>
      </c>
      <c r="E39" s="3">
        <v>110</v>
      </c>
      <c r="F39">
        <v>340</v>
      </c>
      <c r="H39" s="33">
        <f>E39*F39</f>
        <v>37400</v>
      </c>
    </row>
    <row r="40" spans="2:5" ht="12.75">
      <c r="B40" t="s">
        <v>162</v>
      </c>
      <c r="C40" t="s">
        <v>163</v>
      </c>
      <c r="D40" s="3"/>
      <c r="E40" s="3"/>
    </row>
    <row r="41" spans="3:12" ht="12.75">
      <c r="C41" t="s">
        <v>164</v>
      </c>
      <c r="D41" s="3" t="s">
        <v>35</v>
      </c>
      <c r="E41" s="3">
        <v>200</v>
      </c>
      <c r="F41" s="32">
        <v>21.5</v>
      </c>
      <c r="G41" s="32">
        <v>8.56</v>
      </c>
      <c r="H41" s="33">
        <f>E41*F41</f>
        <v>4300</v>
      </c>
      <c r="I41" s="33">
        <f>E41*F42</f>
        <v>1224</v>
      </c>
      <c r="J41" s="34">
        <f>E41*G41</f>
        <v>1712</v>
      </c>
      <c r="K41" s="32">
        <v>9.91</v>
      </c>
      <c r="L41" s="36">
        <f>K41*E41</f>
        <v>1982</v>
      </c>
    </row>
    <row r="42" spans="3:12" ht="12.75">
      <c r="C42" t="s">
        <v>165</v>
      </c>
      <c r="D42" s="3"/>
      <c r="E42" s="3"/>
      <c r="F42">
        <v>6.12</v>
      </c>
      <c r="G42" s="35">
        <v>3.1</v>
      </c>
      <c r="J42" s="33">
        <f>E41*G42</f>
        <v>620</v>
      </c>
      <c r="K42" s="35">
        <v>4</v>
      </c>
      <c r="L42" s="35">
        <f>K42*E41</f>
        <v>800</v>
      </c>
    </row>
    <row r="43" spans="2:10" ht="12.75">
      <c r="B43" t="s">
        <v>184</v>
      </c>
      <c r="C43" t="s">
        <v>166</v>
      </c>
      <c r="D43" s="3" t="s">
        <v>35</v>
      </c>
      <c r="E43" s="3">
        <v>200</v>
      </c>
      <c r="F43">
        <v>224</v>
      </c>
      <c r="G43" s="35"/>
      <c r="H43" s="33">
        <f>E43*F43</f>
        <v>44800</v>
      </c>
      <c r="J43" s="33"/>
    </row>
    <row r="44" spans="3:12" ht="12.75">
      <c r="C44" t="s">
        <v>86</v>
      </c>
      <c r="D44" s="3"/>
      <c r="E44" s="3"/>
      <c r="H44" s="33">
        <f>SUM(H28:H43)</f>
        <v>125354.682</v>
      </c>
      <c r="I44" s="33">
        <f>SUM(I28:I43)</f>
        <v>3107.92</v>
      </c>
      <c r="J44" s="34">
        <f>J28+J31+J36+J41</f>
        <v>4666.08</v>
      </c>
      <c r="L44" s="36">
        <f>L28+L31+L36+L41</f>
        <v>5018.68</v>
      </c>
    </row>
    <row r="45" spans="4:12" ht="12.75">
      <c r="D45" s="3"/>
      <c r="E45" s="3"/>
      <c r="J45" s="33">
        <f>J29+J32+J37+J42</f>
        <v>1687.4</v>
      </c>
      <c r="L45" s="35">
        <f>L29+L32+L37+L42</f>
        <v>2177.92</v>
      </c>
    </row>
    <row r="46" spans="3:5" ht="12.75">
      <c r="C46" s="3" t="s">
        <v>70</v>
      </c>
      <c r="D46" s="3"/>
      <c r="E46" s="3"/>
    </row>
    <row r="47" spans="2:12" ht="12.75">
      <c r="B47" t="s">
        <v>138</v>
      </c>
      <c r="C47" t="s">
        <v>71</v>
      </c>
      <c r="D47" s="3"/>
      <c r="E47" s="3">
        <v>136</v>
      </c>
      <c r="F47" s="32">
        <v>16.92</v>
      </c>
      <c r="G47" s="32">
        <v>5.72</v>
      </c>
      <c r="H47" s="33">
        <f>E47*F47</f>
        <v>2301.1200000000003</v>
      </c>
      <c r="I47" s="33">
        <f>E47*F48</f>
        <v>550.8</v>
      </c>
      <c r="J47" s="34">
        <f>E47*G47</f>
        <v>777.92</v>
      </c>
      <c r="K47" s="36">
        <v>6.6</v>
      </c>
      <c r="L47" s="36">
        <f>K47*E47</f>
        <v>897.5999999999999</v>
      </c>
    </row>
    <row r="48" spans="3:12" ht="12.75">
      <c r="C48" t="s">
        <v>139</v>
      </c>
      <c r="D48" s="3" t="s">
        <v>35</v>
      </c>
      <c r="E48" s="3"/>
      <c r="F48">
        <v>4.05</v>
      </c>
      <c r="G48">
        <v>2.06</v>
      </c>
      <c r="J48" s="33">
        <f>E47*G48</f>
        <v>280.16</v>
      </c>
      <c r="K48">
        <v>2.66</v>
      </c>
      <c r="L48" s="35">
        <f>K48*E47</f>
        <v>361.76</v>
      </c>
    </row>
    <row r="49" spans="3:5" ht="12.75">
      <c r="C49" t="s">
        <v>140</v>
      </c>
      <c r="D49" s="3"/>
      <c r="E49" s="3"/>
    </row>
    <row r="50" spans="2:12" ht="12.75">
      <c r="B50" t="s">
        <v>93</v>
      </c>
      <c r="C50" t="s">
        <v>71</v>
      </c>
      <c r="D50" s="3"/>
      <c r="E50" s="3">
        <v>66</v>
      </c>
      <c r="F50" s="32">
        <v>19.82</v>
      </c>
      <c r="G50" s="32">
        <v>7.54</v>
      </c>
      <c r="H50" s="33">
        <f>E50*F50</f>
        <v>1308.1200000000001</v>
      </c>
      <c r="I50" s="33">
        <f>E50*F51</f>
        <v>325.38</v>
      </c>
      <c r="J50" s="34">
        <f>E50*G50</f>
        <v>497.64</v>
      </c>
      <c r="K50" s="32">
        <v>8.06</v>
      </c>
      <c r="L50" s="36">
        <f>K50*E50</f>
        <v>531.96</v>
      </c>
    </row>
    <row r="51" spans="3:12" ht="12.75">
      <c r="C51" t="s">
        <v>94</v>
      </c>
      <c r="D51" s="3" t="s">
        <v>35</v>
      </c>
      <c r="E51" s="3"/>
      <c r="F51">
        <v>4.93</v>
      </c>
      <c r="G51">
        <v>2.7</v>
      </c>
      <c r="J51" s="33">
        <f>E50*G51</f>
        <v>178.20000000000002</v>
      </c>
      <c r="K51">
        <v>3.48</v>
      </c>
      <c r="L51" s="35">
        <f>K51*E50</f>
        <v>229.68</v>
      </c>
    </row>
    <row r="52" spans="3:5" ht="12.75">
      <c r="C52" t="s">
        <v>95</v>
      </c>
      <c r="D52" s="3"/>
      <c r="E52" s="3"/>
    </row>
    <row r="53" spans="2:8" ht="12.75">
      <c r="B53" t="s">
        <v>185</v>
      </c>
      <c r="C53" t="s">
        <v>96</v>
      </c>
      <c r="D53" s="3" t="s">
        <v>97</v>
      </c>
      <c r="E53" s="3">
        <v>1573.2</v>
      </c>
      <c r="F53">
        <v>25.1</v>
      </c>
      <c r="H53" s="33">
        <f>E53*F53</f>
        <v>39487.32000000001</v>
      </c>
    </row>
    <row r="54" spans="2:5" ht="12.75">
      <c r="B54" t="s">
        <v>186</v>
      </c>
      <c r="C54" t="s">
        <v>98</v>
      </c>
      <c r="D54" s="3"/>
      <c r="E54" s="3"/>
    </row>
    <row r="55" spans="3:12" ht="12.75">
      <c r="C55" t="s">
        <v>99</v>
      </c>
      <c r="D55" s="3" t="s">
        <v>101</v>
      </c>
      <c r="E55" s="3">
        <v>50.26</v>
      </c>
      <c r="F55" s="32">
        <v>89.5</v>
      </c>
      <c r="G55" s="32">
        <v>14.7</v>
      </c>
      <c r="H55" s="33">
        <f>E55*F55</f>
        <v>4498.2699999999995</v>
      </c>
      <c r="I55" s="33">
        <f>E55*F56</f>
        <v>474.45439999999996</v>
      </c>
      <c r="J55" s="34">
        <f>E55*G55</f>
        <v>738.8219999999999</v>
      </c>
      <c r="K55" s="35">
        <v>16</v>
      </c>
      <c r="L55" s="36">
        <f>K55*E55</f>
        <v>804.16</v>
      </c>
    </row>
    <row r="56" spans="3:12" ht="12.75">
      <c r="C56" t="s">
        <v>100</v>
      </c>
      <c r="D56" s="3" t="s">
        <v>102</v>
      </c>
      <c r="E56" s="3"/>
      <c r="F56">
        <v>9.44</v>
      </c>
      <c r="G56">
        <v>4.41</v>
      </c>
      <c r="J56" s="33">
        <f>E55*G56</f>
        <v>221.6466</v>
      </c>
      <c r="K56">
        <v>5.69</v>
      </c>
      <c r="L56" s="35">
        <f>K56*E55</f>
        <v>285.9794</v>
      </c>
    </row>
    <row r="57" spans="3:12" ht="12.75">
      <c r="C57" t="s">
        <v>86</v>
      </c>
      <c r="D57" s="3"/>
      <c r="E57" s="3"/>
      <c r="H57" s="33">
        <f>SUM(H47:H56)</f>
        <v>47594.83</v>
      </c>
      <c r="I57" s="33">
        <f>SUM(I47:I56)</f>
        <v>1350.6344</v>
      </c>
      <c r="J57" s="34">
        <f>J47+J50+J55</f>
        <v>2014.3819999999998</v>
      </c>
      <c r="L57" s="36">
        <f>L47+L50+L55</f>
        <v>2233.72</v>
      </c>
    </row>
    <row r="58" spans="4:12" ht="12.75">
      <c r="D58" s="3"/>
      <c r="E58" s="3"/>
      <c r="J58" s="33">
        <f>J48+J51+J56</f>
        <v>680.0066</v>
      </c>
      <c r="L58" s="35">
        <f>L48+L51+L56</f>
        <v>877.4194</v>
      </c>
    </row>
    <row r="59" spans="3:4" ht="12.75">
      <c r="C59" s="3" t="s">
        <v>103</v>
      </c>
      <c r="D59" s="3"/>
    </row>
    <row r="60" spans="2:5" ht="12.75">
      <c r="B60" t="s">
        <v>141</v>
      </c>
      <c r="C60" t="s">
        <v>104</v>
      </c>
      <c r="E60" s="3"/>
    </row>
    <row r="61" spans="3:5" ht="12.75">
      <c r="C61" t="s">
        <v>142</v>
      </c>
      <c r="E61" s="3"/>
    </row>
    <row r="62" spans="3:12" ht="12.75">
      <c r="C62" t="s">
        <v>105</v>
      </c>
      <c r="E62" s="3">
        <v>600</v>
      </c>
      <c r="F62" s="32">
        <v>7.91</v>
      </c>
      <c r="G62" s="32">
        <v>2.88</v>
      </c>
      <c r="H62" s="33">
        <f>E62*F62</f>
        <v>4746</v>
      </c>
      <c r="I62" s="33">
        <f>E62*F63</f>
        <v>1002</v>
      </c>
      <c r="J62" s="34">
        <f>E62*G62</f>
        <v>1728</v>
      </c>
      <c r="K62" s="32">
        <v>2.85</v>
      </c>
      <c r="L62" s="36">
        <f>K62*E62</f>
        <v>1710</v>
      </c>
    </row>
    <row r="63" spans="3:12" ht="12.75">
      <c r="C63" t="s">
        <v>143</v>
      </c>
      <c r="D63" s="3" t="s">
        <v>35</v>
      </c>
      <c r="E63" s="3"/>
      <c r="F63">
        <v>1.67</v>
      </c>
      <c r="G63">
        <v>1.04</v>
      </c>
      <c r="J63" s="33">
        <f>E62*G63</f>
        <v>624</v>
      </c>
      <c r="K63">
        <v>1.34</v>
      </c>
      <c r="L63" s="35">
        <f>K63*E62</f>
        <v>804</v>
      </c>
    </row>
    <row r="64" spans="3:5" ht="12.75">
      <c r="C64" t="s">
        <v>117</v>
      </c>
      <c r="E64" s="3"/>
    </row>
    <row r="65" spans="2:8" ht="12.75">
      <c r="B65" t="s">
        <v>187</v>
      </c>
      <c r="C65" t="s">
        <v>106</v>
      </c>
      <c r="D65" s="3" t="s">
        <v>97</v>
      </c>
      <c r="E65" s="3">
        <f>3*6*600</f>
        <v>10800</v>
      </c>
      <c r="F65">
        <v>7.43</v>
      </c>
      <c r="H65" s="33">
        <f>E65*F65</f>
        <v>80244</v>
      </c>
    </row>
    <row r="66" spans="3:12" ht="12.75">
      <c r="C66" t="s">
        <v>86</v>
      </c>
      <c r="D66" s="3"/>
      <c r="E66" s="3"/>
      <c r="H66" s="33">
        <f>SUM(H62:H65)</f>
        <v>84990</v>
      </c>
      <c r="I66" s="33">
        <f>SUM(I62:I65)</f>
        <v>1002</v>
      </c>
      <c r="J66" s="34">
        <f>J62</f>
        <v>1728</v>
      </c>
      <c r="L66" s="36">
        <f>L62</f>
        <v>1710</v>
      </c>
    </row>
    <row r="67" spans="4:12" ht="12.75">
      <c r="D67" s="3"/>
      <c r="E67" s="3"/>
      <c r="H67" s="33"/>
      <c r="J67" s="33">
        <f>J63</f>
        <v>624</v>
      </c>
      <c r="L67" s="35">
        <f>L63</f>
        <v>804</v>
      </c>
    </row>
    <row r="68" spans="3:5" ht="12.75">
      <c r="C68" s="3" t="s">
        <v>107</v>
      </c>
      <c r="E68" s="3"/>
    </row>
    <row r="69" spans="2:12" ht="12.75">
      <c r="B69" t="s">
        <v>108</v>
      </c>
      <c r="C69" t="s">
        <v>109</v>
      </c>
      <c r="D69" s="3" t="s">
        <v>115</v>
      </c>
      <c r="E69" s="3">
        <f>272*5.4</f>
        <v>1468.8000000000002</v>
      </c>
      <c r="F69" s="32">
        <v>3.01</v>
      </c>
      <c r="G69" s="32">
        <v>0.36</v>
      </c>
      <c r="H69" s="33">
        <f>E69*F69</f>
        <v>4421.088000000001</v>
      </c>
      <c r="I69" s="33">
        <f>E69*F70</f>
        <v>1086.912</v>
      </c>
      <c r="J69" s="34">
        <f>E69*G69</f>
        <v>528.768</v>
      </c>
      <c r="K69" s="32">
        <v>1.38</v>
      </c>
      <c r="L69" s="36">
        <f>K69*E69</f>
        <v>2026.9440000000002</v>
      </c>
    </row>
    <row r="70" spans="4:12" ht="12.75">
      <c r="D70" s="3" t="s">
        <v>116</v>
      </c>
      <c r="E70" s="3"/>
      <c r="F70">
        <v>0.74</v>
      </c>
      <c r="G70">
        <v>0.11</v>
      </c>
      <c r="J70" s="33">
        <f>E69*G70</f>
        <v>161.568</v>
      </c>
      <c r="K70">
        <v>0.14</v>
      </c>
      <c r="L70" s="35">
        <f>K70*E69</f>
        <v>205.63200000000003</v>
      </c>
    </row>
    <row r="71" spans="2:8" ht="12.75">
      <c r="B71" t="s">
        <v>189</v>
      </c>
      <c r="C71" t="s">
        <v>188</v>
      </c>
      <c r="D71" s="3" t="s">
        <v>97</v>
      </c>
      <c r="E71" s="3">
        <f>E69</f>
        <v>1468.8000000000002</v>
      </c>
      <c r="F71">
        <v>9.72</v>
      </c>
      <c r="H71" s="33">
        <f>E71*F71</f>
        <v>14276.736000000003</v>
      </c>
    </row>
    <row r="72" spans="2:8" ht="12.75">
      <c r="B72" t="s">
        <v>190</v>
      </c>
      <c r="C72" t="s">
        <v>191</v>
      </c>
      <c r="D72" s="3"/>
      <c r="E72" s="3"/>
      <c r="H72" s="33"/>
    </row>
    <row r="73" spans="3:12" ht="12.75">
      <c r="C73" t="s">
        <v>192</v>
      </c>
      <c r="D73" s="3" t="s">
        <v>194</v>
      </c>
      <c r="E73" s="3">
        <f>E71/100</f>
        <v>14.688000000000002</v>
      </c>
      <c r="F73" s="35">
        <v>222</v>
      </c>
      <c r="G73" s="35">
        <v>0.8</v>
      </c>
      <c r="H73" s="33">
        <f>E73*F73</f>
        <v>3260.7360000000003</v>
      </c>
      <c r="I73" s="33">
        <f>E73*F74</f>
        <v>198.28800000000004</v>
      </c>
      <c r="J73" s="34">
        <f>E73*G73</f>
        <v>11.750400000000003</v>
      </c>
      <c r="K73" s="32">
        <v>25.3</v>
      </c>
      <c r="L73" s="36">
        <f>K73*E73</f>
        <v>371.60640000000006</v>
      </c>
    </row>
    <row r="74" spans="3:12" ht="12.75">
      <c r="C74" t="s">
        <v>193</v>
      </c>
      <c r="D74" s="3"/>
      <c r="E74" s="3"/>
      <c r="F74" s="35">
        <v>13.5</v>
      </c>
      <c r="G74">
        <v>0.24</v>
      </c>
      <c r="J74" s="33">
        <f>E73*G74</f>
        <v>3.5251200000000003</v>
      </c>
      <c r="K74">
        <v>0.31</v>
      </c>
      <c r="L74" s="35">
        <f>K74*E73</f>
        <v>4.553280000000001</v>
      </c>
    </row>
    <row r="75" spans="2:12" ht="12.75">
      <c r="B75" t="s">
        <v>195</v>
      </c>
      <c r="C75" t="s">
        <v>196</v>
      </c>
      <c r="D75" s="3" t="s">
        <v>110</v>
      </c>
      <c r="E75" s="3">
        <v>0.92</v>
      </c>
      <c r="F75" s="32">
        <v>103</v>
      </c>
      <c r="G75" s="32">
        <v>55.2</v>
      </c>
      <c r="H75" s="33">
        <f>E75*F75</f>
        <v>94.76</v>
      </c>
      <c r="I75" s="33">
        <f>E75*F76</f>
        <v>20.608</v>
      </c>
      <c r="J75" s="34">
        <f>E75*G75</f>
        <v>50.784000000000006</v>
      </c>
      <c r="K75" s="32">
        <v>35.1</v>
      </c>
      <c r="L75" s="36">
        <f>K75*E75</f>
        <v>32.292</v>
      </c>
    </row>
    <row r="76" spans="5:12" ht="12.75">
      <c r="E76" s="3"/>
      <c r="F76">
        <v>22.4</v>
      </c>
      <c r="G76">
        <v>15.6</v>
      </c>
      <c r="J76" s="33">
        <f>E75*G76</f>
        <v>14.352</v>
      </c>
      <c r="K76">
        <v>20.12</v>
      </c>
      <c r="L76" s="35">
        <f>K76*E75</f>
        <v>18.5104</v>
      </c>
    </row>
    <row r="77" spans="2:8" ht="12.75">
      <c r="B77" t="s">
        <v>197</v>
      </c>
      <c r="C77" t="s">
        <v>198</v>
      </c>
      <c r="D77" s="3" t="s">
        <v>110</v>
      </c>
      <c r="E77" s="3">
        <v>0.92</v>
      </c>
      <c r="F77">
        <v>287</v>
      </c>
      <c r="H77" s="33">
        <f>E77*F77</f>
        <v>264.04</v>
      </c>
    </row>
    <row r="78" spans="3:12" ht="12.75">
      <c r="C78" t="s">
        <v>86</v>
      </c>
      <c r="D78" s="3"/>
      <c r="E78" s="3"/>
      <c r="H78" s="33">
        <f>SUM(H69:H77)</f>
        <v>22317.360000000004</v>
      </c>
      <c r="I78" s="33">
        <f>SUM(I69:I77)</f>
        <v>1305.808</v>
      </c>
      <c r="J78" s="34">
        <f>J69+J73+J75</f>
        <v>591.3024</v>
      </c>
      <c r="L78" s="36">
        <f>L69+L73+L75</f>
        <v>2430.8424</v>
      </c>
    </row>
    <row r="79" spans="5:12" ht="12.75">
      <c r="E79" s="3"/>
      <c r="J79" s="33">
        <f>J70+J74+J76</f>
        <v>179.44512</v>
      </c>
      <c r="L79" s="35">
        <f>L70+L74+L76</f>
        <v>228.69568000000004</v>
      </c>
    </row>
    <row r="80" ht="12.75">
      <c r="E80" s="3"/>
    </row>
    <row r="81" spans="3:12" ht="12.75">
      <c r="C81" t="s">
        <v>199</v>
      </c>
      <c r="E81" s="3"/>
      <c r="H81" s="33">
        <f>H24+H44+H57+H66+H78</f>
        <v>287075.792</v>
      </c>
      <c r="I81" s="33">
        <f>I24+I44+I57+I66+I78</f>
        <v>7220.542399999999</v>
      </c>
      <c r="J81" s="34">
        <f>J24+J44+J57+J66+J78</f>
        <v>10076.5644</v>
      </c>
      <c r="L81" s="36">
        <f>L24+L44+L57+L66+L78</f>
        <v>12166.4624</v>
      </c>
    </row>
    <row r="82" spans="5:12" ht="12.75">
      <c r="E82" s="3"/>
      <c r="J82" s="33">
        <f>J25+J45+J58+J67+J79</f>
        <v>3561.81172</v>
      </c>
      <c r="L82" s="35">
        <f>L25+L45+L58+L67+L79</f>
        <v>4592.83508</v>
      </c>
    </row>
    <row r="83" spans="3:8" ht="12.75">
      <c r="C83" t="s">
        <v>201</v>
      </c>
      <c r="H83" s="33">
        <f>H81-H93</f>
        <v>286716.992</v>
      </c>
    </row>
    <row r="84" spans="3:8" ht="12.75">
      <c r="C84" t="s">
        <v>200</v>
      </c>
      <c r="E84" s="45">
        <v>0.18</v>
      </c>
      <c r="H84" s="33">
        <f>H83*E84</f>
        <v>51609.058560000005</v>
      </c>
    </row>
    <row r="85" spans="3:8" ht="12.75">
      <c r="C85" t="s">
        <v>202</v>
      </c>
      <c r="H85" s="33">
        <f>H84*0.092</f>
        <v>4748.03338752</v>
      </c>
    </row>
    <row r="86" spans="3:8" ht="12.75">
      <c r="C86" t="s">
        <v>203</v>
      </c>
      <c r="H86" s="33">
        <f>H84*0.18</f>
        <v>9289.6305408</v>
      </c>
    </row>
    <row r="87" spans="3:8" ht="12.75">
      <c r="C87" t="s">
        <v>204</v>
      </c>
      <c r="E87" s="45">
        <v>0.08</v>
      </c>
      <c r="H87" s="33">
        <f>H83+H84*0.08</f>
        <v>290845.71668480005</v>
      </c>
    </row>
    <row r="88" spans="3:8" ht="12.75">
      <c r="C88" t="s">
        <v>205</v>
      </c>
      <c r="E88">
        <v>1.6</v>
      </c>
      <c r="H88" s="33">
        <f>(H83+H84+H87)*E88</f>
        <v>1006674.82759168</v>
      </c>
    </row>
    <row r="89" spans="2:8" ht="12.75">
      <c r="B89" s="1" t="s">
        <v>206</v>
      </c>
      <c r="C89" t="s">
        <v>207</v>
      </c>
      <c r="H89" s="33">
        <f>H88</f>
        <v>1006674.82759168</v>
      </c>
    </row>
    <row r="90" spans="3:8" ht="12.75">
      <c r="C90" t="s">
        <v>202</v>
      </c>
      <c r="H90" s="33">
        <f>L81+L82+H85</f>
        <v>21507.330867520002</v>
      </c>
    </row>
    <row r="91" spans="3:8" ht="12.75">
      <c r="C91" t="s">
        <v>203</v>
      </c>
      <c r="H91" s="33">
        <f>J81+J82+H86</f>
        <v>22928.006660799998</v>
      </c>
    </row>
    <row r="93" spans="3:8" ht="12.75">
      <c r="C93" t="s">
        <v>208</v>
      </c>
      <c r="H93" s="33">
        <f>H75+H77</f>
        <v>358.8</v>
      </c>
    </row>
    <row r="94" spans="3:8" ht="12.75">
      <c r="C94" t="s">
        <v>200</v>
      </c>
      <c r="E94" s="46">
        <v>0.086</v>
      </c>
      <c r="H94" s="33">
        <f>H93*E94</f>
        <v>30.8568</v>
      </c>
    </row>
    <row r="95" spans="3:8" ht="12.75">
      <c r="C95" t="s">
        <v>202</v>
      </c>
      <c r="H95" s="33">
        <f>H94*0.092</f>
        <v>2.8388256</v>
      </c>
    </row>
    <row r="96" spans="3:8" ht="12.75">
      <c r="C96" t="s">
        <v>203</v>
      </c>
      <c r="H96" s="33">
        <f>H94*0.18</f>
        <v>5.554224</v>
      </c>
    </row>
    <row r="97" spans="3:8" ht="12.75">
      <c r="C97" t="s">
        <v>204</v>
      </c>
      <c r="E97" s="45">
        <v>0.08</v>
      </c>
      <c r="H97" s="33">
        <f>L75+L76*0.08</f>
        <v>33.772832</v>
      </c>
    </row>
    <row r="98" spans="3:8" ht="12.75">
      <c r="C98" t="s">
        <v>205</v>
      </c>
      <c r="E98">
        <v>1.6</v>
      </c>
      <c r="H98" s="33">
        <f>(H93+H94+H97)*E98</f>
        <v>677.4874112000001</v>
      </c>
    </row>
    <row r="99" spans="2:8" ht="12.75">
      <c r="B99" s="1" t="s">
        <v>206</v>
      </c>
      <c r="C99" t="s">
        <v>209</v>
      </c>
      <c r="H99" s="33">
        <f>H98</f>
        <v>677.4874112000001</v>
      </c>
    </row>
    <row r="100" spans="3:8" ht="12.75">
      <c r="C100" t="s">
        <v>202</v>
      </c>
      <c r="H100" s="33">
        <f>L91+L92+H95</f>
        <v>2.8388256</v>
      </c>
    </row>
    <row r="101" spans="3:8" ht="12.75">
      <c r="C101" t="s">
        <v>203</v>
      </c>
      <c r="H101" s="33">
        <f>J91+J92+H96</f>
        <v>5.554224</v>
      </c>
    </row>
    <row r="103" spans="3:8" ht="12.75">
      <c r="C103" t="s">
        <v>210</v>
      </c>
      <c r="H103" s="33">
        <f>H89+H99</f>
        <v>1007352.31500288</v>
      </c>
    </row>
    <row r="104" spans="3:8" ht="12.75">
      <c r="C104" t="s">
        <v>202</v>
      </c>
      <c r="H104" s="33">
        <f>H90+H100</f>
        <v>21510.169693120002</v>
      </c>
    </row>
    <row r="105" spans="3:8" ht="12.75">
      <c r="C105" t="s">
        <v>203</v>
      </c>
      <c r="H105" s="33">
        <f>H91+H101</f>
        <v>22933.560884799997</v>
      </c>
    </row>
  </sheetData>
  <printOptions/>
  <pageMargins left="0.75" right="0.31" top="0.47" bottom="0.59" header="0.39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32" sqref="F32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  <col min="7" max="7" width="7.25390625" style="0" customWidth="1"/>
  </cols>
  <sheetData>
    <row r="1" ht="12.75">
      <c r="C1" s="3" t="s">
        <v>28</v>
      </c>
    </row>
    <row r="2" spans="1:3" ht="12.75">
      <c r="A2" s="5"/>
      <c r="B2" s="5"/>
      <c r="C2" s="3" t="s">
        <v>235</v>
      </c>
    </row>
    <row r="3" spans="1:6" ht="12.75">
      <c r="A3" s="2"/>
      <c r="B3" s="2"/>
      <c r="C3" s="2"/>
      <c r="D3" s="2"/>
      <c r="E3" s="2"/>
      <c r="F3" s="2"/>
    </row>
    <row r="4" spans="1:7" ht="12.75">
      <c r="A4" s="5"/>
      <c r="B4" s="7"/>
      <c r="C4" s="30" t="s">
        <v>32</v>
      </c>
      <c r="D4" s="7" t="s">
        <v>34</v>
      </c>
      <c r="E4" s="7" t="s">
        <v>76</v>
      </c>
      <c r="F4" s="7" t="s">
        <v>77</v>
      </c>
      <c r="G4" s="6"/>
    </row>
    <row r="5" spans="1:7" ht="12.75">
      <c r="A5" s="6" t="s">
        <v>30</v>
      </c>
      <c r="B5" s="8" t="s">
        <v>31</v>
      </c>
      <c r="C5" s="8"/>
      <c r="D5" s="8"/>
      <c r="E5" s="8" t="s">
        <v>75</v>
      </c>
      <c r="F5" s="8" t="s">
        <v>75</v>
      </c>
      <c r="G5" s="6"/>
    </row>
    <row r="6" spans="1:7" ht="12.75">
      <c r="A6" s="9"/>
      <c r="B6" s="9"/>
      <c r="C6" s="10" t="s">
        <v>33</v>
      </c>
      <c r="D6" s="10" t="s">
        <v>35</v>
      </c>
      <c r="E6" s="10" t="s">
        <v>36</v>
      </c>
      <c r="F6" s="20" t="s">
        <v>37</v>
      </c>
      <c r="G6" s="6"/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  <c r="G7" s="6"/>
    </row>
    <row r="8" spans="1:7" ht="12.75">
      <c r="A8" s="6">
        <v>1</v>
      </c>
      <c r="B8" s="6" t="s">
        <v>67</v>
      </c>
      <c r="C8" s="8"/>
      <c r="D8" s="8"/>
      <c r="E8" s="8"/>
      <c r="F8" s="8"/>
      <c r="G8" s="6"/>
    </row>
    <row r="9" spans="1:7" ht="12.75">
      <c r="A9" s="6"/>
      <c r="B9" s="6" t="s">
        <v>153</v>
      </c>
      <c r="C9" s="8" t="s">
        <v>155</v>
      </c>
      <c r="D9" s="8">
        <v>72</v>
      </c>
      <c r="E9" s="8">
        <v>5.5</v>
      </c>
      <c r="F9" s="8"/>
      <c r="G9" s="6"/>
    </row>
    <row r="10" spans="1:7" ht="12.75">
      <c r="A10" s="6"/>
      <c r="B10" s="8" t="s">
        <v>154</v>
      </c>
      <c r="C10" s="8" t="s">
        <v>156</v>
      </c>
      <c r="D10" s="8">
        <v>80</v>
      </c>
      <c r="E10" s="8">
        <v>8.6</v>
      </c>
      <c r="F10" s="8"/>
      <c r="G10" s="6"/>
    </row>
    <row r="11" spans="1:7" ht="12.75">
      <c r="A11" s="6">
        <v>2</v>
      </c>
      <c r="B11" s="6" t="s">
        <v>68</v>
      </c>
      <c r="C11" s="8" t="s">
        <v>118</v>
      </c>
      <c r="D11" s="8">
        <v>70</v>
      </c>
      <c r="E11" s="8">
        <v>0.8</v>
      </c>
      <c r="F11" s="8"/>
      <c r="G11" s="6"/>
    </row>
    <row r="12" spans="1:7" ht="12.75">
      <c r="A12" s="6"/>
      <c r="B12" s="6"/>
      <c r="C12" s="8"/>
      <c r="D12" s="8"/>
      <c r="E12" s="8"/>
      <c r="F12" s="8"/>
      <c r="G12" s="6"/>
    </row>
    <row r="13" spans="1:7" ht="12.75">
      <c r="A13" s="6">
        <v>3</v>
      </c>
      <c r="B13" s="6" t="s">
        <v>119</v>
      </c>
      <c r="C13" s="8" t="s">
        <v>121</v>
      </c>
      <c r="D13" s="8">
        <v>80</v>
      </c>
      <c r="E13" s="8">
        <v>7</v>
      </c>
      <c r="F13" s="8"/>
      <c r="G13" s="6"/>
    </row>
    <row r="14" spans="1:7" ht="12.75">
      <c r="A14" s="6"/>
      <c r="B14" s="6" t="s">
        <v>120</v>
      </c>
      <c r="C14" s="8" t="s">
        <v>122</v>
      </c>
      <c r="D14" s="8">
        <v>72</v>
      </c>
      <c r="E14" s="8">
        <v>5.2</v>
      </c>
      <c r="F14" s="8"/>
      <c r="G14" s="6"/>
    </row>
    <row r="15" spans="1:7" ht="12.75">
      <c r="A15" s="6"/>
      <c r="B15" s="6"/>
      <c r="C15" s="8"/>
      <c r="D15" s="8"/>
      <c r="E15" s="8"/>
      <c r="F15" s="8"/>
      <c r="G15" s="6"/>
    </row>
    <row r="16" spans="1:7" ht="12.75">
      <c r="A16" s="6">
        <v>4</v>
      </c>
      <c r="B16" s="6" t="s">
        <v>123</v>
      </c>
      <c r="C16" s="8" t="s">
        <v>124</v>
      </c>
      <c r="D16" s="8">
        <v>110</v>
      </c>
      <c r="E16" s="8">
        <v>12.1</v>
      </c>
      <c r="F16" s="8"/>
      <c r="G16" s="6"/>
    </row>
    <row r="17" spans="1:7" ht="12.75">
      <c r="A17" s="6"/>
      <c r="B17" s="6"/>
      <c r="C17" s="8"/>
      <c r="D17" s="8"/>
      <c r="E17" s="8"/>
      <c r="F17" s="8"/>
      <c r="G17" s="6"/>
    </row>
    <row r="18" spans="1:7" ht="12.75">
      <c r="A18" s="6">
        <v>5</v>
      </c>
      <c r="B18" s="6" t="s">
        <v>160</v>
      </c>
      <c r="C18" s="8" t="s">
        <v>161</v>
      </c>
      <c r="D18" s="8">
        <v>200</v>
      </c>
      <c r="E18" s="8">
        <v>3.5</v>
      </c>
      <c r="F18" s="8"/>
      <c r="G18" s="6"/>
    </row>
    <row r="19" spans="1:7" ht="12.75">
      <c r="A19" s="6"/>
      <c r="B19" s="6"/>
      <c r="C19" s="8"/>
      <c r="D19" s="8"/>
      <c r="E19" s="8"/>
      <c r="F19" s="8"/>
      <c r="G19" s="6"/>
    </row>
    <row r="20" spans="1:7" ht="12.75">
      <c r="A20" s="6">
        <v>6</v>
      </c>
      <c r="B20" s="6" t="s">
        <v>71</v>
      </c>
      <c r="C20" s="8" t="s">
        <v>125</v>
      </c>
      <c r="D20" s="8">
        <v>66</v>
      </c>
      <c r="E20" s="8">
        <v>1.64</v>
      </c>
      <c r="F20" s="8">
        <v>5.4</v>
      </c>
      <c r="G20" s="6"/>
    </row>
    <row r="21" spans="1:7" ht="12.75">
      <c r="A21" s="6"/>
      <c r="B21" s="6"/>
      <c r="C21" s="8" t="s">
        <v>126</v>
      </c>
      <c r="D21" s="8">
        <v>70</v>
      </c>
      <c r="E21" s="8">
        <v>2.2</v>
      </c>
      <c r="F21" s="8">
        <v>7.2</v>
      </c>
      <c r="G21" s="6"/>
    </row>
    <row r="22" spans="1:7" ht="12.75">
      <c r="A22" s="6"/>
      <c r="B22" s="6"/>
      <c r="C22" s="8" t="s">
        <v>127</v>
      </c>
      <c r="D22" s="8">
        <v>66</v>
      </c>
      <c r="E22" s="8">
        <v>3.33</v>
      </c>
      <c r="F22" s="8">
        <v>10.8</v>
      </c>
      <c r="G22" s="6"/>
    </row>
    <row r="23" spans="1:7" ht="12.75">
      <c r="A23" s="6"/>
      <c r="B23" s="6"/>
      <c r="C23" s="8"/>
      <c r="D23" s="8"/>
      <c r="E23" s="8"/>
      <c r="F23" s="8"/>
      <c r="G23" s="6"/>
    </row>
    <row r="24" spans="1:7" ht="12.75">
      <c r="A24" s="6">
        <v>7</v>
      </c>
      <c r="B24" s="6" t="s">
        <v>72</v>
      </c>
      <c r="C24" s="8" t="s">
        <v>128</v>
      </c>
      <c r="D24" s="8">
        <v>600</v>
      </c>
      <c r="E24" s="8">
        <v>2.65</v>
      </c>
      <c r="F24" s="8">
        <v>18</v>
      </c>
      <c r="G24" s="6"/>
    </row>
    <row r="25" spans="1:7" ht="12.75">
      <c r="A25" s="6"/>
      <c r="B25" s="6"/>
      <c r="C25" s="8"/>
      <c r="D25" s="8"/>
      <c r="E25" s="8"/>
      <c r="F25" s="8"/>
      <c r="G25" s="6"/>
    </row>
    <row r="26" spans="1:7" ht="12.75">
      <c r="A26" s="6">
        <v>8</v>
      </c>
      <c r="B26" s="6" t="s">
        <v>73</v>
      </c>
      <c r="C26" s="8" t="s">
        <v>225</v>
      </c>
      <c r="D26" s="8">
        <v>272</v>
      </c>
      <c r="E26" s="8"/>
      <c r="F26" s="8">
        <v>5.4</v>
      </c>
      <c r="G26" s="6"/>
    </row>
    <row r="27" spans="1:7" ht="12.75">
      <c r="A27" s="6"/>
      <c r="B27" s="6"/>
      <c r="C27" s="8"/>
      <c r="D27" s="8"/>
      <c r="E27" s="8"/>
      <c r="F27" s="8"/>
      <c r="G27" s="6"/>
    </row>
    <row r="28" spans="1:7" ht="12.75">
      <c r="A28" s="6">
        <v>9</v>
      </c>
      <c r="B28" s="6" t="s">
        <v>74</v>
      </c>
      <c r="C28" s="8" t="s">
        <v>157</v>
      </c>
      <c r="D28" s="8">
        <v>2</v>
      </c>
      <c r="E28" s="8"/>
      <c r="F28" s="8">
        <v>20.25</v>
      </c>
      <c r="G28" s="6"/>
    </row>
    <row r="29" spans="1:7" ht="12.75">
      <c r="A29" s="2"/>
      <c r="B29" s="9"/>
      <c r="C29" s="10"/>
      <c r="D29" s="10"/>
      <c r="E29" s="10"/>
      <c r="F29" s="20"/>
      <c r="G29" s="6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6" ht="12.75">
      <c r="A33" s="5"/>
      <c r="B33" s="5"/>
      <c r="C33" s="5"/>
      <c r="D33" s="5"/>
      <c r="E33" s="5"/>
      <c r="F33" s="5"/>
    </row>
  </sheetData>
  <printOptions/>
  <pageMargins left="0.75" right="0.27" top="0.7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D56" sqref="D56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236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4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  <c r="N4" s="6"/>
    </row>
    <row r="5" spans="1:14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  <c r="N5" s="6"/>
    </row>
    <row r="6" spans="1:14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  <c r="N6" s="6"/>
    </row>
    <row r="7" spans="1:14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  <c r="N7" s="6"/>
    </row>
    <row r="8" spans="1:14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  <c r="N8" s="6"/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  <c r="N9" s="6"/>
    </row>
    <row r="10" spans="1:13" ht="12.75">
      <c r="A10">
        <v>1</v>
      </c>
      <c r="B10" t="s">
        <v>144</v>
      </c>
      <c r="C10" s="3" t="s">
        <v>35</v>
      </c>
      <c r="D10" s="3">
        <v>72</v>
      </c>
      <c r="E10" s="3" t="s">
        <v>168</v>
      </c>
      <c r="F10" s="39">
        <v>2.6</v>
      </c>
      <c r="G10" s="39">
        <f>F10*D10</f>
        <v>187.20000000000002</v>
      </c>
      <c r="H10" s="41">
        <f>(F10*D10)/8</f>
        <v>23.400000000000002</v>
      </c>
      <c r="I10" t="s">
        <v>149</v>
      </c>
      <c r="J10">
        <v>5</v>
      </c>
      <c r="K10">
        <v>1</v>
      </c>
      <c r="L10" s="32">
        <v>1.85</v>
      </c>
      <c r="M10">
        <f>L10+L11*D10</f>
        <v>68.234</v>
      </c>
    </row>
    <row r="11" spans="2:12" ht="12.75">
      <c r="B11" t="s">
        <v>169</v>
      </c>
      <c r="D11" s="3"/>
      <c r="F11" s="3">
        <v>0.87</v>
      </c>
      <c r="G11" s="3">
        <f>F11*D10</f>
        <v>62.64</v>
      </c>
      <c r="H11" s="42">
        <f>(F11*D10)/8</f>
        <v>7.83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80</v>
      </c>
      <c r="E12" s="3" t="s">
        <v>168</v>
      </c>
      <c r="F12" s="39">
        <v>3</v>
      </c>
      <c r="G12" s="39">
        <f>F12*D12</f>
        <v>240</v>
      </c>
      <c r="H12" s="41">
        <f>(F12*D12)/8</f>
        <v>30</v>
      </c>
      <c r="J12">
        <v>3</v>
      </c>
      <c r="K12">
        <v>1</v>
      </c>
      <c r="L12" s="32">
        <v>2.4</v>
      </c>
      <c r="M12">
        <f>L12+L13*D12</f>
        <v>87.20000000000002</v>
      </c>
    </row>
    <row r="13" spans="3:12" ht="12.75">
      <c r="C13" s="3"/>
      <c r="D13" s="3"/>
      <c r="E13" s="3"/>
      <c r="F13" s="3">
        <v>1</v>
      </c>
      <c r="G13" s="3">
        <f>F13*D12</f>
        <v>80</v>
      </c>
      <c r="H13" s="42">
        <f>(F13*D12)/8</f>
        <v>10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72</v>
      </c>
      <c r="E16" s="3" t="s">
        <v>146</v>
      </c>
      <c r="F16" s="37">
        <v>5.5</v>
      </c>
      <c r="G16" s="39">
        <f>F16*D16</f>
        <v>396</v>
      </c>
      <c r="H16" s="41">
        <f>(F16*D16)/8</f>
        <v>49.5</v>
      </c>
      <c r="I16" t="s">
        <v>149</v>
      </c>
      <c r="J16">
        <v>5</v>
      </c>
      <c r="K16">
        <v>1</v>
      </c>
      <c r="L16" s="36">
        <v>4.11</v>
      </c>
      <c r="M16">
        <f>L16+L17*D16</f>
        <v>88.35</v>
      </c>
    </row>
    <row r="17" spans="2:12" ht="12.75">
      <c r="B17" s="1"/>
      <c r="D17" s="3"/>
      <c r="E17" s="3"/>
      <c r="F17" s="38">
        <v>1.1</v>
      </c>
      <c r="G17" s="3">
        <f>F17*D16</f>
        <v>79.2</v>
      </c>
      <c r="H17" s="42">
        <f>(F17*D16)/8</f>
        <v>9.9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80</v>
      </c>
      <c r="E18" s="3" t="s">
        <v>146</v>
      </c>
      <c r="F18" s="37">
        <v>6</v>
      </c>
      <c r="G18" s="39">
        <f>F18*D18</f>
        <v>480</v>
      </c>
      <c r="H18" s="41">
        <f>(F18*D18)/8</f>
        <v>60</v>
      </c>
      <c r="J18">
        <v>3</v>
      </c>
      <c r="K18">
        <v>2</v>
      </c>
      <c r="L18" s="32">
        <v>4.49</v>
      </c>
      <c r="M18">
        <f>L18+L19*D18</f>
        <v>106.08999999999999</v>
      </c>
    </row>
    <row r="19" spans="3:12" ht="12.75">
      <c r="C19" s="3"/>
      <c r="D19" s="3"/>
      <c r="E19" s="3"/>
      <c r="F19" s="38">
        <v>1.2</v>
      </c>
      <c r="G19" s="42">
        <f>F19*D18</f>
        <v>96</v>
      </c>
      <c r="H19" s="42">
        <f>(F19*D18)/8</f>
        <v>12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70</v>
      </c>
      <c r="E22" s="3" t="s">
        <v>152</v>
      </c>
      <c r="F22" s="39">
        <v>1.1</v>
      </c>
      <c r="G22" s="41">
        <f>F22*D22</f>
        <v>77</v>
      </c>
      <c r="H22" s="41">
        <f>(F22*D22)/8</f>
        <v>9.625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17.133000000000003</v>
      </c>
    </row>
    <row r="23" spans="3:12" ht="12.75">
      <c r="C23" s="3"/>
      <c r="D23" s="3"/>
      <c r="E23" s="3"/>
      <c r="F23" s="3">
        <v>0.22</v>
      </c>
      <c r="G23" s="42">
        <f>F23*D22</f>
        <v>15.4</v>
      </c>
      <c r="H23" s="42">
        <f>(F23*D22)/8</f>
        <v>1.925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200</v>
      </c>
      <c r="E28" s="3" t="s">
        <v>152</v>
      </c>
      <c r="F28" s="39">
        <v>4.3</v>
      </c>
      <c r="G28" s="41">
        <f>F28*D28</f>
        <v>860</v>
      </c>
      <c r="H28" s="41">
        <f>(F28*D28)/8</f>
        <v>107.5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185.62</v>
      </c>
    </row>
    <row r="29" spans="3:12" ht="12.75">
      <c r="C29" s="3"/>
      <c r="D29" s="3"/>
      <c r="E29" s="3"/>
      <c r="F29" s="3">
        <v>0.86</v>
      </c>
      <c r="G29" s="42">
        <f>F29*D28</f>
        <v>172</v>
      </c>
      <c r="H29" s="42">
        <f>(F29*D28)/8</f>
        <v>21.5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171</v>
      </c>
      <c r="C34" s="3" t="s">
        <v>35</v>
      </c>
      <c r="D34" s="3">
        <v>110</v>
      </c>
      <c r="E34" s="3" t="s">
        <v>152</v>
      </c>
      <c r="F34" s="40">
        <v>8</v>
      </c>
      <c r="G34" s="41">
        <f>F34*D34</f>
        <v>880</v>
      </c>
      <c r="H34" s="41">
        <f>(F34*D34)/8</f>
        <v>110</v>
      </c>
      <c r="I34" t="s">
        <v>149</v>
      </c>
      <c r="J34">
        <v>6</v>
      </c>
      <c r="K34">
        <v>1</v>
      </c>
      <c r="L34" s="32">
        <v>6.56</v>
      </c>
      <c r="M34">
        <f>L34+L35*D34</f>
        <v>193.56</v>
      </c>
    </row>
    <row r="35" spans="4:12" ht="12.75">
      <c r="D35" s="3"/>
      <c r="F35" s="3">
        <v>1.6</v>
      </c>
      <c r="G35" s="42">
        <f>F35*D34</f>
        <v>176</v>
      </c>
      <c r="H35" s="42">
        <f>(F35*D34)/8</f>
        <v>22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f>66+70+66</f>
        <v>202</v>
      </c>
      <c r="E41" s="3" t="s">
        <v>173</v>
      </c>
      <c r="F41" s="40">
        <v>3</v>
      </c>
      <c r="G41" s="41">
        <f>F41*D41</f>
        <v>606</v>
      </c>
      <c r="H41" s="41">
        <f>(F41*D41)/8</f>
        <v>75.75</v>
      </c>
      <c r="I41" t="s">
        <v>149</v>
      </c>
      <c r="J41">
        <v>5</v>
      </c>
      <c r="K41">
        <v>1</v>
      </c>
      <c r="L41" s="32">
        <v>2.28</v>
      </c>
      <c r="M41">
        <f>L41+L42*D41</f>
        <v>162.87</v>
      </c>
    </row>
    <row r="42" spans="3:12" ht="12.75">
      <c r="C42" s="3"/>
      <c r="D42" s="3"/>
      <c r="F42" s="3">
        <v>0.75</v>
      </c>
      <c r="G42" s="42">
        <f>F42*D41</f>
        <v>151.5</v>
      </c>
      <c r="H42" s="42">
        <f>(F42*D41)/8</f>
        <v>18.9375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600</v>
      </c>
      <c r="E47" s="3" t="s">
        <v>174</v>
      </c>
      <c r="F47" s="39">
        <v>1.2</v>
      </c>
      <c r="G47" s="41">
        <f>F47*D47</f>
        <v>720</v>
      </c>
      <c r="H47" s="41">
        <f>(F47*D47)/8</f>
        <v>90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191.649</v>
      </c>
    </row>
    <row r="48" spans="4:12" ht="12.75">
      <c r="D48" s="3"/>
      <c r="E48" s="3"/>
      <c r="F48" s="3">
        <v>0.3</v>
      </c>
      <c r="G48" s="42">
        <f>F48*D47</f>
        <v>180</v>
      </c>
      <c r="H48" s="42">
        <f>(F48*D47)/8</f>
        <v>22.5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50.26</v>
      </c>
      <c r="E52" s="3" t="s">
        <v>176</v>
      </c>
      <c r="F52" s="3">
        <v>18.5</v>
      </c>
      <c r="G52" s="42">
        <f>F52*D52</f>
        <v>929.81</v>
      </c>
      <c r="H52" s="42">
        <f>G52/8</f>
        <v>116.22625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37.5</v>
      </c>
      <c r="E55" s="3" t="s">
        <v>176</v>
      </c>
      <c r="F55" s="3">
        <v>6.4</v>
      </c>
      <c r="G55" s="42">
        <f>F55*D55</f>
        <v>240</v>
      </c>
      <c r="H55" s="42">
        <f>G55/8</f>
        <v>30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63" bottom="0.62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233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4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  <c r="N4" s="6"/>
    </row>
    <row r="5" spans="1:14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  <c r="N5" s="6"/>
    </row>
    <row r="6" spans="1:14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  <c r="N6" s="6"/>
    </row>
    <row r="7" spans="1:14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  <c r="N7" s="6"/>
    </row>
    <row r="8" spans="1:14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  <c r="N8" s="6"/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  <c r="N9" s="6"/>
    </row>
    <row r="10" spans="1:13" ht="12.75">
      <c r="A10">
        <v>1</v>
      </c>
      <c r="B10" t="s">
        <v>144</v>
      </c>
      <c r="C10" s="3" t="s">
        <v>35</v>
      </c>
      <c r="D10" s="3">
        <v>56</v>
      </c>
      <c r="E10" s="3" t="s">
        <v>168</v>
      </c>
      <c r="F10" s="39">
        <v>2.6</v>
      </c>
      <c r="G10" s="39">
        <f>F10*D10</f>
        <v>145.6</v>
      </c>
      <c r="H10" s="41">
        <f>(F10*D10)/8</f>
        <v>18.2</v>
      </c>
      <c r="I10" t="s">
        <v>149</v>
      </c>
      <c r="J10">
        <v>5</v>
      </c>
      <c r="K10">
        <v>1</v>
      </c>
      <c r="L10" s="32">
        <v>1.85</v>
      </c>
      <c r="M10">
        <f>L10+L11*D10</f>
        <v>53.482000000000006</v>
      </c>
    </row>
    <row r="11" spans="2:12" ht="12.75">
      <c r="B11" t="s">
        <v>169</v>
      </c>
      <c r="D11" s="3"/>
      <c r="F11" s="3">
        <v>0.87</v>
      </c>
      <c r="G11" s="3">
        <f>F11*D10</f>
        <v>48.72</v>
      </c>
      <c r="H11" s="42">
        <f>(F11*D10)/8</f>
        <v>6.09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15</v>
      </c>
      <c r="E12" s="3" t="s">
        <v>168</v>
      </c>
      <c r="F12" s="39">
        <v>3</v>
      </c>
      <c r="G12" s="39">
        <f>F12*D12</f>
        <v>45</v>
      </c>
      <c r="H12" s="41">
        <f>(F12*D12)/8</f>
        <v>5.625</v>
      </c>
      <c r="J12">
        <v>3</v>
      </c>
      <c r="K12">
        <v>1</v>
      </c>
      <c r="L12" s="32">
        <v>2.4</v>
      </c>
      <c r="M12">
        <f>L12+L13*D12</f>
        <v>18.3</v>
      </c>
    </row>
    <row r="13" spans="3:12" ht="12.75">
      <c r="C13" s="3"/>
      <c r="D13" s="3"/>
      <c r="E13" s="3"/>
      <c r="F13" s="3">
        <v>1</v>
      </c>
      <c r="G13" s="3">
        <f>F13*D12</f>
        <v>15</v>
      </c>
      <c r="H13" s="42">
        <f>(F13*D12)/8</f>
        <v>1.875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56</v>
      </c>
      <c r="E16" s="3" t="s">
        <v>146</v>
      </c>
      <c r="F16" s="37">
        <v>5.5</v>
      </c>
      <c r="G16" s="39">
        <f>F16*D16</f>
        <v>308</v>
      </c>
      <c r="H16" s="41">
        <f>(F16*D16)/8</f>
        <v>38.5</v>
      </c>
      <c r="I16" t="s">
        <v>149</v>
      </c>
      <c r="J16">
        <v>5</v>
      </c>
      <c r="K16">
        <v>1</v>
      </c>
      <c r="L16" s="36">
        <v>4.11</v>
      </c>
      <c r="M16">
        <f>L16+L17*D16</f>
        <v>69.63</v>
      </c>
    </row>
    <row r="17" spans="2:12" ht="12.75">
      <c r="B17" s="1"/>
      <c r="D17" s="3"/>
      <c r="E17" s="3"/>
      <c r="F17" s="38">
        <v>1.1</v>
      </c>
      <c r="G17" s="3">
        <f>F17*D16</f>
        <v>61.60000000000001</v>
      </c>
      <c r="H17" s="42">
        <f>(F17*D16)/8</f>
        <v>7.700000000000001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15</v>
      </c>
      <c r="E18" s="3" t="s">
        <v>146</v>
      </c>
      <c r="F18" s="37">
        <v>6</v>
      </c>
      <c r="G18" s="39">
        <f>F18*D18</f>
        <v>90</v>
      </c>
      <c r="H18" s="41">
        <f>(F18*D18)/8</f>
        <v>11.25</v>
      </c>
      <c r="J18">
        <v>3</v>
      </c>
      <c r="K18">
        <v>2</v>
      </c>
      <c r="L18" s="32">
        <v>4.49</v>
      </c>
      <c r="M18">
        <f>L18+L19*D18</f>
        <v>23.54</v>
      </c>
    </row>
    <row r="19" spans="3:12" ht="12.75">
      <c r="C19" s="3"/>
      <c r="D19" s="3"/>
      <c r="E19" s="3"/>
      <c r="F19" s="38">
        <v>1.2</v>
      </c>
      <c r="G19" s="42">
        <f>F19*D18</f>
        <v>18</v>
      </c>
      <c r="H19" s="42">
        <f>(F19*D18)/8</f>
        <v>2.25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56</v>
      </c>
      <c r="E22" s="3" t="s">
        <v>152</v>
      </c>
      <c r="F22" s="39">
        <v>1.1</v>
      </c>
      <c r="G22" s="41">
        <f>F22*D22</f>
        <v>61.60000000000001</v>
      </c>
      <c r="H22" s="41">
        <f>(F22*D22)/8</f>
        <v>7.700000000000001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13.871</v>
      </c>
    </row>
    <row r="23" spans="3:12" ht="12.75">
      <c r="C23" s="3"/>
      <c r="D23" s="3"/>
      <c r="E23" s="3"/>
      <c r="F23" s="3">
        <v>0.22</v>
      </c>
      <c r="G23" s="42">
        <f>F23*D22</f>
        <v>12.32</v>
      </c>
      <c r="H23" s="42">
        <f>(F23*D22)/8</f>
        <v>1.54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60</v>
      </c>
      <c r="E28" s="3" t="s">
        <v>152</v>
      </c>
      <c r="F28" s="39">
        <v>4.3</v>
      </c>
      <c r="G28" s="41">
        <f>F28*D28</f>
        <v>258</v>
      </c>
      <c r="H28" s="41">
        <f>(F28*D28)/8</f>
        <v>32.25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57.94</v>
      </c>
    </row>
    <row r="29" spans="3:12" ht="12.75">
      <c r="C29" s="3"/>
      <c r="D29" s="3"/>
      <c r="E29" s="3"/>
      <c r="F29" s="3">
        <v>0.86</v>
      </c>
      <c r="G29" s="42">
        <f>F29*D28</f>
        <v>51.6</v>
      </c>
      <c r="H29" s="42">
        <f>(F29*D28)/8</f>
        <v>6.45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226</v>
      </c>
      <c r="C34" s="3" t="s">
        <v>35</v>
      </c>
      <c r="D34" s="3">
        <v>46</v>
      </c>
      <c r="E34" s="3" t="s">
        <v>152</v>
      </c>
      <c r="F34" s="40">
        <v>8</v>
      </c>
      <c r="G34" s="41">
        <f>F34*D34</f>
        <v>368</v>
      </c>
      <c r="H34" s="41">
        <f>(F34*D34)/8</f>
        <v>46</v>
      </c>
      <c r="I34" t="s">
        <v>149</v>
      </c>
      <c r="J34">
        <v>6</v>
      </c>
      <c r="K34">
        <v>1</v>
      </c>
      <c r="L34" s="32">
        <v>6.56</v>
      </c>
      <c r="M34">
        <f>L34+L35*D34</f>
        <v>84.76</v>
      </c>
    </row>
    <row r="35" spans="4:12" ht="12.75">
      <c r="D35" s="3"/>
      <c r="F35" s="3">
        <v>1.6</v>
      </c>
      <c r="G35" s="42">
        <f>F35*D34</f>
        <v>73.60000000000001</v>
      </c>
      <c r="H35" s="42">
        <f>(F35*D34)/8</f>
        <v>9.200000000000001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f>54+56+168</f>
        <v>278</v>
      </c>
      <c r="E41" s="3" t="s">
        <v>173</v>
      </c>
      <c r="F41" s="40">
        <v>3</v>
      </c>
      <c r="G41" s="41">
        <f>F41*D41</f>
        <v>834</v>
      </c>
      <c r="H41" s="41">
        <f>(F41*D41)/8</f>
        <v>104.25</v>
      </c>
      <c r="I41" t="s">
        <v>149</v>
      </c>
      <c r="J41">
        <v>5</v>
      </c>
      <c r="K41">
        <v>1</v>
      </c>
      <c r="L41" s="32">
        <v>2.28</v>
      </c>
      <c r="M41">
        <f>L41+L42*D41</f>
        <v>223.29000000000002</v>
      </c>
    </row>
    <row r="42" spans="3:12" ht="12.75">
      <c r="C42" s="3"/>
      <c r="D42" s="3"/>
      <c r="F42" s="3">
        <v>0.75</v>
      </c>
      <c r="G42" s="42">
        <f>F42*D41</f>
        <v>208.5</v>
      </c>
      <c r="H42" s="42">
        <f>(F42*D41)/8</f>
        <v>26.0625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384</v>
      </c>
      <c r="E47" s="3" t="s">
        <v>174</v>
      </c>
      <c r="F47" s="39">
        <v>1.2</v>
      </c>
      <c r="G47" s="41">
        <f>F47*D47</f>
        <v>460.79999999999995</v>
      </c>
      <c r="H47" s="41">
        <f>(F47*D47)/8</f>
        <v>57.599999999999994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122.961</v>
      </c>
    </row>
    <row r="48" spans="4:12" ht="12.75">
      <c r="D48" s="3"/>
      <c r="E48" s="3"/>
      <c r="F48" s="3">
        <v>0.3</v>
      </c>
      <c r="G48" s="42">
        <f>F48*D47</f>
        <v>115.19999999999999</v>
      </c>
      <c r="H48" s="42">
        <f>(F48*D47)/8</f>
        <v>14.399999999999999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50.5</v>
      </c>
      <c r="E52" s="3" t="s">
        <v>176</v>
      </c>
      <c r="F52" s="3">
        <v>18.5</v>
      </c>
      <c r="G52" s="42">
        <f>F52*D52</f>
        <v>934.25</v>
      </c>
      <c r="H52" s="42">
        <f>G52/8</f>
        <v>116.78125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30.72</v>
      </c>
      <c r="E55" s="3" t="s">
        <v>176</v>
      </c>
      <c r="F55" s="3">
        <v>6.4</v>
      </c>
      <c r="G55" s="42">
        <f>F55*D55</f>
        <v>196.608</v>
      </c>
      <c r="H55" s="42">
        <f>G55/8</f>
        <v>24.576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63" bottom="0.62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6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228</v>
      </c>
      <c r="D3" s="1"/>
    </row>
    <row r="4" spans="1:12" ht="12.75">
      <c r="A4" t="s">
        <v>1</v>
      </c>
      <c r="I4" t="s">
        <v>3</v>
      </c>
      <c r="K4" s="47">
        <v>719.821</v>
      </c>
      <c r="L4" t="s">
        <v>211</v>
      </c>
    </row>
    <row r="5" spans="9:12" ht="12.75">
      <c r="I5" t="s">
        <v>4</v>
      </c>
      <c r="K5" s="47">
        <v>15.266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  <c r="M7" s="6"/>
    </row>
    <row r="8" spans="1:13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  <c r="M8" s="6"/>
    </row>
    <row r="9" spans="2:13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  <c r="M9" s="6"/>
    </row>
    <row r="10" spans="2:13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  <c r="M10" s="6"/>
    </row>
    <row r="11" spans="1:13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  <c r="M11" s="6"/>
    </row>
    <row r="12" spans="1:13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  <c r="M12" s="6"/>
    </row>
    <row r="13" spans="1:13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6"/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v>98</v>
      </c>
      <c r="F15" s="32">
        <v>7.59</v>
      </c>
      <c r="G15" s="32">
        <v>5.85</v>
      </c>
      <c r="H15" s="33">
        <f>E15*F15</f>
        <v>743.8199999999999</v>
      </c>
      <c r="I15" s="33">
        <f>E15*F16</f>
        <v>170.52</v>
      </c>
      <c r="J15" s="34">
        <f>E15*G15</f>
        <v>573.3</v>
      </c>
      <c r="K15" s="32">
        <v>3.01</v>
      </c>
      <c r="L15" s="32">
        <f>K15*E15</f>
        <v>294.97999999999996</v>
      </c>
    </row>
    <row r="16" spans="3:12" ht="12.75">
      <c r="C16" t="s">
        <v>79</v>
      </c>
      <c r="F16">
        <v>1.74</v>
      </c>
      <c r="G16">
        <v>2.13</v>
      </c>
      <c r="J16" s="33">
        <f>E15*G16</f>
        <v>208.73999999999998</v>
      </c>
      <c r="K16">
        <v>2.75</v>
      </c>
      <c r="L16">
        <f>K16*E15</f>
        <v>269.5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f>2.21*98</f>
        <v>216.57999999999998</v>
      </c>
    </row>
    <row r="19" spans="2:8" ht="12.75">
      <c r="B19" t="s">
        <v>178</v>
      </c>
      <c r="C19" t="s">
        <v>83</v>
      </c>
      <c r="D19" s="3" t="s">
        <v>179</v>
      </c>
      <c r="E19" s="3">
        <f>89*98/100</f>
        <v>87.22</v>
      </c>
      <c r="F19">
        <v>24.5</v>
      </c>
      <c r="H19" s="33">
        <f>E19*F19</f>
        <v>2136.89</v>
      </c>
    </row>
    <row r="20" spans="2:12" ht="12.75">
      <c r="B20" t="s">
        <v>180</v>
      </c>
      <c r="C20" t="s">
        <v>84</v>
      </c>
      <c r="D20" s="3" t="s">
        <v>35</v>
      </c>
      <c r="E20" s="3">
        <v>70</v>
      </c>
      <c r="F20" s="32">
        <v>6.7</v>
      </c>
      <c r="G20" s="32">
        <v>2.68</v>
      </c>
      <c r="H20" s="33">
        <f>E20*F20</f>
        <v>469</v>
      </c>
      <c r="I20" s="33">
        <f>E20*F21</f>
        <v>189.7</v>
      </c>
      <c r="J20" s="34">
        <f>E20*G20</f>
        <v>187.60000000000002</v>
      </c>
      <c r="K20" s="32">
        <v>4.51</v>
      </c>
      <c r="L20" s="32">
        <f>K20*E20</f>
        <v>315.7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67.2</v>
      </c>
      <c r="K21">
        <v>1.24</v>
      </c>
      <c r="L21">
        <f>K21*E20</f>
        <v>86.8</v>
      </c>
    </row>
    <row r="22" spans="2:8" ht="12.75">
      <c r="B22" s="43" t="s">
        <v>181</v>
      </c>
      <c r="C22" t="s">
        <v>85</v>
      </c>
      <c r="D22" s="3" t="s">
        <v>82</v>
      </c>
      <c r="E22" s="3">
        <f>0.32*70</f>
        <v>22.400000000000002</v>
      </c>
      <c r="F22">
        <v>68.7</v>
      </c>
      <c r="H22" s="33">
        <f>E22*F22</f>
        <v>1538.88</v>
      </c>
    </row>
    <row r="23" spans="2:8" ht="12.75">
      <c r="B23" t="s">
        <v>178</v>
      </c>
      <c r="C23" t="s">
        <v>167</v>
      </c>
      <c r="D23" s="3" t="s">
        <v>179</v>
      </c>
      <c r="E23" s="3">
        <f>20*70/100</f>
        <v>14</v>
      </c>
      <c r="F23">
        <v>24.5</v>
      </c>
      <c r="H23" s="33">
        <f>E23*F23</f>
        <v>343</v>
      </c>
    </row>
    <row r="24" spans="3:12" ht="12.75">
      <c r="C24" t="s">
        <v>86</v>
      </c>
      <c r="D24" s="3"/>
      <c r="E24" s="3"/>
      <c r="H24" s="33">
        <f>SUM(H15:H23)</f>
        <v>5231.59</v>
      </c>
      <c r="I24" s="33">
        <f>SUM(I15:I23)</f>
        <v>360.22</v>
      </c>
      <c r="J24" s="34">
        <f>J15+J20</f>
        <v>760.9</v>
      </c>
      <c r="L24" s="32">
        <f>L15+L20</f>
        <v>610.68</v>
      </c>
    </row>
    <row r="25" spans="4:12" ht="12.75">
      <c r="D25" s="3"/>
      <c r="E25" s="3"/>
      <c r="H25" s="33"/>
      <c r="I25" s="33"/>
      <c r="J25" s="33">
        <f>J16+J21</f>
        <v>275.94</v>
      </c>
      <c r="L25">
        <f>L16+L21</f>
        <v>356.3</v>
      </c>
    </row>
    <row r="26" spans="3:5" ht="12.75">
      <c r="C26" s="3" t="s">
        <v>69</v>
      </c>
      <c r="D26" s="3"/>
      <c r="E26" s="3"/>
    </row>
    <row r="27" spans="2:5" ht="12.75">
      <c r="B27" t="s">
        <v>87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v>74</v>
      </c>
      <c r="F28" s="32">
        <v>20.24</v>
      </c>
      <c r="G28" s="32">
        <v>8.19</v>
      </c>
      <c r="H28" s="33">
        <f>E28*F28</f>
        <v>1497.76</v>
      </c>
      <c r="I28" s="33">
        <f>E28*F29</f>
        <v>429.94</v>
      </c>
      <c r="J28" s="34">
        <f>E28*G28</f>
        <v>606.06</v>
      </c>
      <c r="K28" s="32">
        <v>9.69</v>
      </c>
      <c r="L28" s="36">
        <f>K28*E28</f>
        <v>717.06</v>
      </c>
    </row>
    <row r="29" spans="3:12" ht="12.75">
      <c r="C29" t="s">
        <v>90</v>
      </c>
      <c r="D29" s="3" t="s">
        <v>35</v>
      </c>
      <c r="E29" s="3"/>
      <c r="F29">
        <v>5.81</v>
      </c>
      <c r="G29">
        <v>2.95</v>
      </c>
      <c r="J29" s="33">
        <f>E28*G29</f>
        <v>218.3</v>
      </c>
      <c r="K29" s="44">
        <v>3.81</v>
      </c>
      <c r="L29" s="35">
        <f>K29*E28</f>
        <v>281.94</v>
      </c>
    </row>
    <row r="30" spans="2:5" ht="12.75">
      <c r="B30" t="s">
        <v>132</v>
      </c>
      <c r="C30" t="s">
        <v>88</v>
      </c>
      <c r="D30" s="3"/>
      <c r="E30" s="3"/>
    </row>
    <row r="31" spans="3:12" ht="12.75">
      <c r="C31" t="s">
        <v>89</v>
      </c>
      <c r="D31" s="3"/>
      <c r="E31" s="3">
        <v>24</v>
      </c>
      <c r="F31" s="32">
        <v>23.06</v>
      </c>
      <c r="G31" s="32">
        <v>9.48</v>
      </c>
      <c r="H31" s="33">
        <f>E31*F31</f>
        <v>553.4399999999999</v>
      </c>
      <c r="I31" s="33">
        <f>E31*F32</f>
        <v>165.12</v>
      </c>
      <c r="J31" s="34">
        <f>E31*G31</f>
        <v>227.52</v>
      </c>
      <c r="K31" s="32">
        <v>11.5</v>
      </c>
      <c r="L31" s="36">
        <f>K31*E31</f>
        <v>276</v>
      </c>
    </row>
    <row r="32" spans="3:12" ht="12.75">
      <c r="C32" t="s">
        <v>131</v>
      </c>
      <c r="D32" s="3" t="s">
        <v>35</v>
      </c>
      <c r="E32" s="3"/>
      <c r="F32">
        <v>6.88</v>
      </c>
      <c r="G32">
        <v>3.4</v>
      </c>
      <c r="J32" s="33">
        <f>E31*G32</f>
        <v>81.6</v>
      </c>
      <c r="K32">
        <v>4.39</v>
      </c>
      <c r="L32" s="35">
        <f>K32*E31</f>
        <v>105.35999999999999</v>
      </c>
    </row>
    <row r="33" spans="2:9" ht="12.75">
      <c r="B33" t="s">
        <v>182</v>
      </c>
      <c r="C33" t="s">
        <v>91</v>
      </c>
      <c r="D33" s="3" t="s">
        <v>82</v>
      </c>
      <c r="E33" s="3">
        <v>222.6</v>
      </c>
      <c r="F33">
        <v>75.8</v>
      </c>
      <c r="H33" s="33">
        <f>E33*F33</f>
        <v>16873.079999999998</v>
      </c>
      <c r="I33" s="35"/>
    </row>
    <row r="34" spans="2:8" ht="12.75">
      <c r="B34" t="s">
        <v>178</v>
      </c>
      <c r="C34" t="s">
        <v>83</v>
      </c>
      <c r="D34" s="3" t="s">
        <v>179</v>
      </c>
      <c r="E34" s="38">
        <f>(74*106.1+24*135.2)/100</f>
        <v>110.96199999999999</v>
      </c>
      <c r="F34">
        <v>24.5</v>
      </c>
      <c r="H34" s="33">
        <f>E34*F34</f>
        <v>2718.5689999999995</v>
      </c>
    </row>
    <row r="35" spans="2:12" ht="12.75">
      <c r="B35" t="s">
        <v>213</v>
      </c>
      <c r="C35" t="s">
        <v>214</v>
      </c>
      <c r="D35" s="3" t="s">
        <v>35</v>
      </c>
      <c r="E35" s="3">
        <v>14</v>
      </c>
      <c r="F35" s="32">
        <v>25.3</v>
      </c>
      <c r="G35" s="32">
        <v>15.8</v>
      </c>
      <c r="H35" s="33">
        <f>E35*F35</f>
        <v>354.2</v>
      </c>
      <c r="I35" s="33">
        <f>E35*F36</f>
        <v>126</v>
      </c>
      <c r="J35" s="34">
        <f>E35*G35</f>
        <v>221.20000000000002</v>
      </c>
      <c r="K35" s="32">
        <v>14</v>
      </c>
      <c r="L35" s="36">
        <f>K35*E35</f>
        <v>196</v>
      </c>
    </row>
    <row r="36" spans="3:12" ht="12.75">
      <c r="C36" t="s">
        <v>215</v>
      </c>
      <c r="E36" s="3"/>
      <c r="F36">
        <v>9</v>
      </c>
      <c r="G36">
        <v>5.81</v>
      </c>
      <c r="J36" s="33">
        <f>E35*G36</f>
        <v>81.33999999999999</v>
      </c>
      <c r="K36" s="35">
        <f>5.81*1.29</f>
        <v>7.4948999999999995</v>
      </c>
      <c r="L36" s="35">
        <f>K36*E35</f>
        <v>104.92859999999999</v>
      </c>
    </row>
    <row r="37" spans="2:8" ht="12.75">
      <c r="B37" t="s">
        <v>183</v>
      </c>
      <c r="C37" t="s">
        <v>216</v>
      </c>
      <c r="D37" s="3" t="s">
        <v>35</v>
      </c>
      <c r="E37" s="3">
        <v>14</v>
      </c>
      <c r="F37">
        <v>340</v>
      </c>
      <c r="H37" s="33">
        <f>E37*F37</f>
        <v>4760</v>
      </c>
    </row>
    <row r="38" spans="2:12" ht="12.75">
      <c r="B38" t="s">
        <v>217</v>
      </c>
      <c r="C38" t="s">
        <v>219</v>
      </c>
      <c r="D38" s="3" t="s">
        <v>35</v>
      </c>
      <c r="E38" s="3">
        <v>24</v>
      </c>
      <c r="F38" s="32">
        <v>14.9</v>
      </c>
      <c r="G38" s="32">
        <v>9.66</v>
      </c>
      <c r="H38" s="33">
        <f>E38*F38</f>
        <v>357.6</v>
      </c>
      <c r="I38" s="33">
        <f>E38*F39</f>
        <v>123.12</v>
      </c>
      <c r="J38" s="34">
        <f>E38*G38</f>
        <v>231.84</v>
      </c>
      <c r="K38" s="32">
        <v>8</v>
      </c>
      <c r="L38" s="36">
        <f>K38*E38</f>
        <v>192</v>
      </c>
    </row>
    <row r="39" spans="3:12" ht="12.75">
      <c r="C39" t="s">
        <v>218</v>
      </c>
      <c r="E39" s="3"/>
      <c r="F39">
        <v>5.13</v>
      </c>
      <c r="G39">
        <v>3.48</v>
      </c>
      <c r="J39" s="33">
        <f>E38*G39</f>
        <v>83.52</v>
      </c>
      <c r="K39" s="35">
        <f>3.48*1.29</f>
        <v>4.4892</v>
      </c>
      <c r="L39" s="35">
        <f>K39*E38</f>
        <v>107.74080000000001</v>
      </c>
    </row>
    <row r="40" spans="2:8" ht="12.75">
      <c r="B40" t="s">
        <v>183</v>
      </c>
      <c r="C40" t="s">
        <v>216</v>
      </c>
      <c r="D40" s="3" t="s">
        <v>35</v>
      </c>
      <c r="E40" s="3">
        <v>24</v>
      </c>
      <c r="F40">
        <v>340</v>
      </c>
      <c r="H40" s="33">
        <f>E40*F40</f>
        <v>8160</v>
      </c>
    </row>
    <row r="41" spans="2:5" ht="12.75">
      <c r="B41" t="s">
        <v>162</v>
      </c>
      <c r="C41" t="s">
        <v>163</v>
      </c>
      <c r="D41" s="3"/>
      <c r="E41" s="3"/>
    </row>
    <row r="42" spans="3:12" ht="12.75">
      <c r="C42" t="s">
        <v>164</v>
      </c>
      <c r="D42" s="3" t="s">
        <v>35</v>
      </c>
      <c r="E42" s="3">
        <v>96</v>
      </c>
      <c r="F42" s="32">
        <v>21.5</v>
      </c>
      <c r="G42" s="32">
        <v>8.56</v>
      </c>
      <c r="H42" s="33">
        <f>E42*F42</f>
        <v>2064</v>
      </c>
      <c r="I42" s="33">
        <f>E42*F43</f>
        <v>587.52</v>
      </c>
      <c r="J42" s="34">
        <f>E42*G42</f>
        <v>821.76</v>
      </c>
      <c r="K42" s="32">
        <v>9.91</v>
      </c>
      <c r="L42" s="36">
        <f>K42*E42</f>
        <v>951.36</v>
      </c>
    </row>
    <row r="43" spans="3:12" ht="12.75">
      <c r="C43" t="s">
        <v>165</v>
      </c>
      <c r="D43" s="3"/>
      <c r="E43" s="3"/>
      <c r="F43">
        <v>6.12</v>
      </c>
      <c r="G43" s="35">
        <v>3.1</v>
      </c>
      <c r="J43" s="33">
        <f>E42*G43</f>
        <v>297.6</v>
      </c>
      <c r="K43" s="35">
        <v>4</v>
      </c>
      <c r="L43" s="35">
        <f>K43*E42</f>
        <v>384</v>
      </c>
    </row>
    <row r="44" spans="2:10" ht="12.75">
      <c r="B44" t="s">
        <v>184</v>
      </c>
      <c r="C44" t="s">
        <v>166</v>
      </c>
      <c r="D44" s="3" t="s">
        <v>35</v>
      </c>
      <c r="E44" s="3">
        <v>96</v>
      </c>
      <c r="F44">
        <v>224</v>
      </c>
      <c r="G44" s="35"/>
      <c r="H44" s="33">
        <f>E44*F44</f>
        <v>21504</v>
      </c>
      <c r="J44" s="33"/>
    </row>
    <row r="45" spans="3:12" ht="12.75">
      <c r="C45" t="s">
        <v>86</v>
      </c>
      <c r="D45" s="3"/>
      <c r="E45" s="3"/>
      <c r="H45" s="33">
        <f>SUM(H28:H44)</f>
        <v>58842.649</v>
      </c>
      <c r="I45" s="33">
        <f>SUM(I28:I44)</f>
        <v>1431.6999999999998</v>
      </c>
      <c r="J45" s="34">
        <f>J28+J31+J35+J42</f>
        <v>1876.54</v>
      </c>
      <c r="L45" s="36">
        <f>L28+L31+L35+L42</f>
        <v>2140.42</v>
      </c>
    </row>
    <row r="46" spans="4:12" ht="12.75">
      <c r="D46" s="3"/>
      <c r="E46" s="3"/>
      <c r="J46" s="33">
        <f>J29+J32+J36+J43</f>
        <v>678.8399999999999</v>
      </c>
      <c r="L46" s="35">
        <f>L29+L32+L36+L43</f>
        <v>876.2285999999999</v>
      </c>
    </row>
    <row r="47" spans="3:5" ht="12.75">
      <c r="C47" s="3" t="s">
        <v>70</v>
      </c>
      <c r="D47" s="3"/>
      <c r="E47" s="3"/>
    </row>
    <row r="48" spans="2:12" ht="12.75">
      <c r="B48" t="s">
        <v>138</v>
      </c>
      <c r="C48" t="s">
        <v>71</v>
      </c>
      <c r="D48" s="3"/>
      <c r="E48" s="3">
        <v>142</v>
      </c>
      <c r="F48" s="32">
        <v>16.92</v>
      </c>
      <c r="G48" s="32">
        <v>5.72</v>
      </c>
      <c r="H48" s="33">
        <f>E48*F48</f>
        <v>2402.6400000000003</v>
      </c>
      <c r="I48" s="33">
        <f>E48*F49</f>
        <v>575.1</v>
      </c>
      <c r="J48" s="34">
        <f>E48*G48</f>
        <v>812.24</v>
      </c>
      <c r="K48" s="36">
        <v>6.6</v>
      </c>
      <c r="L48" s="36">
        <f>K48*E48</f>
        <v>937.1999999999999</v>
      </c>
    </row>
    <row r="49" spans="3:12" ht="12.75">
      <c r="C49" t="s">
        <v>139</v>
      </c>
      <c r="D49" s="3" t="s">
        <v>35</v>
      </c>
      <c r="E49" s="3"/>
      <c r="F49">
        <v>4.05</v>
      </c>
      <c r="G49">
        <v>2.06</v>
      </c>
      <c r="J49" s="33">
        <f>E48*G49</f>
        <v>292.52</v>
      </c>
      <c r="K49">
        <v>2.66</v>
      </c>
      <c r="L49" s="35">
        <f>K49*E48</f>
        <v>377.72</v>
      </c>
    </row>
    <row r="50" spans="3:5" ht="12.75">
      <c r="C50" t="s">
        <v>140</v>
      </c>
      <c r="D50" s="3"/>
      <c r="E50" s="3"/>
    </row>
    <row r="51" spans="2:12" ht="12.75">
      <c r="B51" t="s">
        <v>93</v>
      </c>
      <c r="C51" t="s">
        <v>71</v>
      </c>
      <c r="D51" s="3"/>
      <c r="E51" s="3">
        <v>70</v>
      </c>
      <c r="F51" s="32">
        <v>19.82</v>
      </c>
      <c r="G51" s="32">
        <v>7.54</v>
      </c>
      <c r="H51" s="33">
        <f>E51*F51</f>
        <v>1387.4</v>
      </c>
      <c r="I51" s="33">
        <f>E51*F52</f>
        <v>345.09999999999997</v>
      </c>
      <c r="J51" s="34">
        <f>E51*G51</f>
        <v>527.8</v>
      </c>
      <c r="K51" s="32">
        <v>8.06</v>
      </c>
      <c r="L51" s="36">
        <f>K51*E51</f>
        <v>564.2</v>
      </c>
    </row>
    <row r="52" spans="3:12" ht="12.75">
      <c r="C52" t="s">
        <v>94</v>
      </c>
      <c r="D52" s="3" t="s">
        <v>35</v>
      </c>
      <c r="E52" s="3"/>
      <c r="F52">
        <v>4.93</v>
      </c>
      <c r="G52">
        <v>2.7</v>
      </c>
      <c r="J52" s="33">
        <f>E51*G52</f>
        <v>189</v>
      </c>
      <c r="K52">
        <v>3.48</v>
      </c>
      <c r="L52" s="35">
        <f>K52*E51</f>
        <v>243.6</v>
      </c>
    </row>
    <row r="53" spans="3:5" ht="12.75">
      <c r="C53" t="s">
        <v>95</v>
      </c>
      <c r="D53" s="3"/>
      <c r="E53" s="3"/>
    </row>
    <row r="54" spans="2:8" ht="12.75">
      <c r="B54" t="s">
        <v>185</v>
      </c>
      <c r="C54" t="s">
        <v>96</v>
      </c>
      <c r="D54" s="3" t="s">
        <v>97</v>
      </c>
      <c r="E54" s="3">
        <v>1652.4</v>
      </c>
      <c r="F54">
        <v>25.1</v>
      </c>
      <c r="H54" s="33">
        <f>E54*F54</f>
        <v>41475.240000000005</v>
      </c>
    </row>
    <row r="55" spans="2:5" ht="12.75">
      <c r="B55" t="s">
        <v>186</v>
      </c>
      <c r="C55" t="s">
        <v>98</v>
      </c>
      <c r="D55" s="3"/>
      <c r="E55" s="3"/>
    </row>
    <row r="56" spans="3:12" ht="12.75">
      <c r="C56" t="s">
        <v>99</v>
      </c>
      <c r="D56" s="3" t="s">
        <v>101</v>
      </c>
      <c r="E56" s="3">
        <v>27.15</v>
      </c>
      <c r="F56" s="32">
        <v>89.5</v>
      </c>
      <c r="G56" s="32">
        <v>14.7</v>
      </c>
      <c r="H56" s="33">
        <f>E56*F56</f>
        <v>2429.9249999999997</v>
      </c>
      <c r="I56" s="33">
        <f>E56*F57</f>
        <v>256.296</v>
      </c>
      <c r="J56" s="34">
        <f>E56*G56</f>
        <v>399.10499999999996</v>
      </c>
      <c r="K56" s="35">
        <v>16</v>
      </c>
      <c r="L56" s="36">
        <f>K56*E56</f>
        <v>434.4</v>
      </c>
    </row>
    <row r="57" spans="3:12" ht="12.75">
      <c r="C57" t="s">
        <v>100</v>
      </c>
      <c r="D57" s="3" t="s">
        <v>102</v>
      </c>
      <c r="E57" s="3"/>
      <c r="F57">
        <v>9.44</v>
      </c>
      <c r="G57">
        <v>4.41</v>
      </c>
      <c r="J57" s="33">
        <f>E56*G57</f>
        <v>119.7315</v>
      </c>
      <c r="K57">
        <v>5.69</v>
      </c>
      <c r="L57" s="35">
        <f>K57*E56</f>
        <v>154.4835</v>
      </c>
    </row>
    <row r="58" spans="3:12" ht="12.75">
      <c r="C58" t="s">
        <v>86</v>
      </c>
      <c r="D58" s="3"/>
      <c r="E58" s="3"/>
      <c r="H58" s="33">
        <f>SUM(H48:H57)</f>
        <v>47695.20500000001</v>
      </c>
      <c r="I58" s="33">
        <f>SUM(I48:I57)</f>
        <v>1176.496</v>
      </c>
      <c r="J58" s="34">
        <f>J48+J51+J56</f>
        <v>1739.145</v>
      </c>
      <c r="L58" s="36">
        <f>L48+L51+L56</f>
        <v>1935.8000000000002</v>
      </c>
    </row>
    <row r="59" spans="4:12" ht="12.75">
      <c r="D59" s="3"/>
      <c r="E59" s="3"/>
      <c r="J59" s="33">
        <f>J49+J52+J57</f>
        <v>601.2515</v>
      </c>
      <c r="L59" s="35">
        <f>L49+L52+L57</f>
        <v>775.8035</v>
      </c>
    </row>
    <row r="60" spans="3:4" ht="12.75">
      <c r="C60" s="3" t="s">
        <v>103</v>
      </c>
      <c r="D60" s="3"/>
    </row>
    <row r="61" spans="2:5" ht="12.75">
      <c r="B61" t="s">
        <v>141</v>
      </c>
      <c r="C61" t="s">
        <v>104</v>
      </c>
      <c r="E61" s="3"/>
    </row>
    <row r="62" spans="3:5" ht="12.75">
      <c r="C62" t="s">
        <v>142</v>
      </c>
      <c r="E62" s="3"/>
    </row>
    <row r="63" spans="3:12" ht="12.75">
      <c r="C63" t="s">
        <v>105</v>
      </c>
      <c r="E63" s="3">
        <v>576</v>
      </c>
      <c r="F63" s="32">
        <v>7.91</v>
      </c>
      <c r="G63" s="32">
        <v>2.88</v>
      </c>
      <c r="H63" s="33">
        <f>E63*F63</f>
        <v>4556.16</v>
      </c>
      <c r="I63" s="33">
        <f>E63*F64</f>
        <v>961.92</v>
      </c>
      <c r="J63" s="34">
        <f>E63*G63</f>
        <v>1658.8799999999999</v>
      </c>
      <c r="K63" s="32">
        <v>2.85</v>
      </c>
      <c r="L63" s="36">
        <f>K63*E63</f>
        <v>1641.6000000000001</v>
      </c>
    </row>
    <row r="64" spans="3:12" ht="12.75">
      <c r="C64" t="s">
        <v>143</v>
      </c>
      <c r="D64" s="3" t="s">
        <v>35</v>
      </c>
      <c r="E64" s="3"/>
      <c r="F64">
        <v>1.67</v>
      </c>
      <c r="G64">
        <v>1.04</v>
      </c>
      <c r="J64" s="33">
        <f>E63*G64</f>
        <v>599.04</v>
      </c>
      <c r="K64">
        <v>1.34</v>
      </c>
      <c r="L64" s="35">
        <f>K64*E63</f>
        <v>771.84</v>
      </c>
    </row>
    <row r="65" spans="3:5" ht="12.75">
      <c r="C65" t="s">
        <v>117</v>
      </c>
      <c r="E65" s="3"/>
    </row>
    <row r="66" spans="2:8" ht="12.75">
      <c r="B66" t="s">
        <v>187</v>
      </c>
      <c r="C66" t="s">
        <v>106</v>
      </c>
      <c r="D66" s="3" t="s">
        <v>97</v>
      </c>
      <c r="E66" s="3">
        <v>10368</v>
      </c>
      <c r="F66">
        <v>7.43</v>
      </c>
      <c r="H66" s="33">
        <f>E66*F66</f>
        <v>77034.23999999999</v>
      </c>
    </row>
    <row r="67" spans="3:12" ht="12.75">
      <c r="C67" t="s">
        <v>86</v>
      </c>
      <c r="D67" s="3"/>
      <c r="E67" s="3"/>
      <c r="H67" s="33">
        <f>SUM(H63:H66)</f>
        <v>81590.4</v>
      </c>
      <c r="I67" s="33">
        <f>SUM(I63:I66)</f>
        <v>961.92</v>
      </c>
      <c r="J67" s="34">
        <f>J63</f>
        <v>1658.8799999999999</v>
      </c>
      <c r="L67" s="36">
        <f>L63</f>
        <v>1641.6000000000001</v>
      </c>
    </row>
    <row r="68" spans="4:12" ht="12.75">
      <c r="D68" s="3"/>
      <c r="E68" s="3"/>
      <c r="H68" s="33"/>
      <c r="J68" s="33">
        <f>J64</f>
        <v>599.04</v>
      </c>
      <c r="L68" s="35">
        <f>L64</f>
        <v>771.84</v>
      </c>
    </row>
    <row r="69" spans="3:5" ht="12.75">
      <c r="C69" s="3" t="s">
        <v>107</v>
      </c>
      <c r="E69" s="3"/>
    </row>
    <row r="70" spans="2:12" ht="12.75">
      <c r="B70" t="s">
        <v>108</v>
      </c>
      <c r="C70" t="s">
        <v>109</v>
      </c>
      <c r="D70" s="3" t="s">
        <v>115</v>
      </c>
      <c r="E70" s="3">
        <v>766.8</v>
      </c>
      <c r="F70" s="32">
        <v>3.01</v>
      </c>
      <c r="G70" s="32">
        <v>0.36</v>
      </c>
      <c r="H70" s="33">
        <f>E70*F70</f>
        <v>2308.0679999999998</v>
      </c>
      <c r="I70" s="33">
        <f>E70*F71</f>
        <v>567.432</v>
      </c>
      <c r="J70" s="34">
        <f>E70*G70</f>
        <v>276.048</v>
      </c>
      <c r="K70" s="32">
        <v>1.38</v>
      </c>
      <c r="L70" s="36">
        <f>K70*E70</f>
        <v>1058.184</v>
      </c>
    </row>
    <row r="71" spans="4:12" ht="12.75">
      <c r="D71" s="3" t="s">
        <v>116</v>
      </c>
      <c r="E71" s="3"/>
      <c r="F71">
        <v>0.74</v>
      </c>
      <c r="G71">
        <v>0.11</v>
      </c>
      <c r="J71" s="33">
        <f>E70*G71</f>
        <v>84.348</v>
      </c>
      <c r="K71">
        <v>0.14</v>
      </c>
      <c r="L71" s="35">
        <f>K71*E70</f>
        <v>107.352</v>
      </c>
    </row>
    <row r="72" spans="2:8" ht="12.75">
      <c r="B72" t="s">
        <v>189</v>
      </c>
      <c r="C72" t="s">
        <v>188</v>
      </c>
      <c r="D72" s="3" t="s">
        <v>97</v>
      </c>
      <c r="E72" s="3">
        <f>E70</f>
        <v>766.8</v>
      </c>
      <c r="F72">
        <v>9.72</v>
      </c>
      <c r="H72" s="33">
        <f>E72*F72</f>
        <v>7453.296</v>
      </c>
    </row>
    <row r="73" spans="2:8" ht="12.75">
      <c r="B73" t="s">
        <v>190</v>
      </c>
      <c r="C73" t="s">
        <v>191</v>
      </c>
      <c r="D73" s="3"/>
      <c r="E73" s="3"/>
      <c r="H73" s="33"/>
    </row>
    <row r="74" spans="3:12" ht="12.75">
      <c r="C74" t="s">
        <v>192</v>
      </c>
      <c r="D74" s="3" t="s">
        <v>194</v>
      </c>
      <c r="E74" s="3">
        <f>E72/100</f>
        <v>7.667999999999999</v>
      </c>
      <c r="F74" s="35">
        <v>222</v>
      </c>
      <c r="G74" s="35">
        <v>0.8</v>
      </c>
      <c r="H74" s="33">
        <f>E74*F74</f>
        <v>1702.2959999999998</v>
      </c>
      <c r="I74" s="33">
        <f>E74*F75</f>
        <v>103.51799999999999</v>
      </c>
      <c r="J74" s="34">
        <f>E74*G74</f>
        <v>6.134399999999999</v>
      </c>
      <c r="K74" s="32">
        <v>25.3</v>
      </c>
      <c r="L74" s="36">
        <f>K74*E74</f>
        <v>194.00039999999998</v>
      </c>
    </row>
    <row r="75" spans="3:12" ht="12.75">
      <c r="C75" t="s">
        <v>193</v>
      </c>
      <c r="D75" s="3"/>
      <c r="E75" s="3"/>
      <c r="F75" s="35">
        <v>13.5</v>
      </c>
      <c r="G75">
        <v>0.24</v>
      </c>
      <c r="J75" s="33">
        <f>E74*G75</f>
        <v>1.8403199999999997</v>
      </c>
      <c r="K75">
        <v>0.31</v>
      </c>
      <c r="L75" s="35">
        <f>K75*E74</f>
        <v>2.37708</v>
      </c>
    </row>
    <row r="76" spans="2:12" ht="12.75">
      <c r="B76" t="s">
        <v>195</v>
      </c>
      <c r="C76" t="s">
        <v>196</v>
      </c>
      <c r="D76" s="3" t="s">
        <v>110</v>
      </c>
      <c r="E76" s="3">
        <v>0.92</v>
      </c>
      <c r="F76" s="32">
        <v>103</v>
      </c>
      <c r="G76" s="32">
        <v>55.2</v>
      </c>
      <c r="H76" s="33">
        <f>E76*F76</f>
        <v>94.76</v>
      </c>
      <c r="I76" s="33">
        <f>E76*F77</f>
        <v>20.608</v>
      </c>
      <c r="J76" s="34">
        <f>E76*G76</f>
        <v>50.784000000000006</v>
      </c>
      <c r="K76" s="32">
        <v>35.1</v>
      </c>
      <c r="L76" s="36">
        <f>K76*E76</f>
        <v>32.292</v>
      </c>
    </row>
    <row r="77" spans="5:12" ht="12.75">
      <c r="E77" s="3"/>
      <c r="F77">
        <v>22.4</v>
      </c>
      <c r="G77">
        <v>15.6</v>
      </c>
      <c r="J77" s="33">
        <f>E76*G77</f>
        <v>14.352</v>
      </c>
      <c r="K77">
        <v>20.12</v>
      </c>
      <c r="L77" s="35">
        <f>K77*E76</f>
        <v>18.5104</v>
      </c>
    </row>
    <row r="78" spans="2:8" ht="12.75">
      <c r="B78" t="s">
        <v>197</v>
      </c>
      <c r="C78" t="s">
        <v>198</v>
      </c>
      <c r="D78" s="3" t="s">
        <v>110</v>
      </c>
      <c r="E78" s="3">
        <v>0.92</v>
      </c>
      <c r="F78">
        <v>287</v>
      </c>
      <c r="H78" s="33">
        <f>E78*F78</f>
        <v>264.04</v>
      </c>
    </row>
    <row r="79" spans="3:12" ht="12.75">
      <c r="C79" t="s">
        <v>86</v>
      </c>
      <c r="D79" s="3"/>
      <c r="E79" s="3"/>
      <c r="H79" s="33">
        <f>SUM(H70:H78)</f>
        <v>11822.460000000001</v>
      </c>
      <c r="I79" s="33">
        <f>SUM(I70:I78)</f>
        <v>691.558</v>
      </c>
      <c r="J79" s="34">
        <f>J70+J74+J76</f>
        <v>332.9664</v>
      </c>
      <c r="L79" s="36">
        <f>L70+L74+L76</f>
        <v>1284.4763999999998</v>
      </c>
    </row>
    <row r="80" spans="5:12" ht="12.75">
      <c r="E80" s="3"/>
      <c r="J80" s="33">
        <f>J71+J75+J77</f>
        <v>100.54032000000001</v>
      </c>
      <c r="L80" s="35">
        <f>L71+L75+L77</f>
        <v>128.23948000000001</v>
      </c>
    </row>
    <row r="81" ht="12.75">
      <c r="E81" s="3"/>
    </row>
    <row r="82" spans="3:12" ht="12.75">
      <c r="C82" t="s">
        <v>199</v>
      </c>
      <c r="E82" s="3"/>
      <c r="H82" s="33">
        <f>H24+H45+H58+H67+H79</f>
        <v>205182.304</v>
      </c>
      <c r="I82" s="33">
        <f>I24+I45+I58+I67+I79</f>
        <v>4621.894</v>
      </c>
      <c r="J82" s="34">
        <f>J24+J45+J58+J67+J79</f>
        <v>6368.4314</v>
      </c>
      <c r="L82" s="36">
        <f>L24+L45+L58+L67+L79</f>
        <v>7612.9764</v>
      </c>
    </row>
    <row r="83" spans="5:12" ht="12.75">
      <c r="E83" s="3"/>
      <c r="J83" s="33">
        <f>J25+J46+J59+J68+J80</f>
        <v>2255.61182</v>
      </c>
      <c r="L83" s="35">
        <f>L25+L46+L59+L68+L80</f>
        <v>2908.41158</v>
      </c>
    </row>
    <row r="84" spans="3:8" ht="12.75">
      <c r="C84" t="s">
        <v>201</v>
      </c>
      <c r="H84" s="33">
        <f>H82-H94</f>
        <v>204823.50400000002</v>
      </c>
    </row>
    <row r="85" spans="3:8" ht="12.75">
      <c r="C85" t="s">
        <v>200</v>
      </c>
      <c r="E85" s="45">
        <v>0.18</v>
      </c>
      <c r="H85" s="33">
        <f>H84*E85</f>
        <v>36868.23072</v>
      </c>
    </row>
    <row r="86" spans="3:8" ht="12.75">
      <c r="C86" t="s">
        <v>202</v>
      </c>
      <c r="H86" s="33">
        <f>H85*0.092</f>
        <v>3391.87722624</v>
      </c>
    </row>
    <row r="87" spans="3:8" ht="12.75">
      <c r="C87" t="s">
        <v>203</v>
      </c>
      <c r="H87" s="33">
        <f>H85*0.18</f>
        <v>6636.2815296</v>
      </c>
    </row>
    <row r="88" spans="3:8" ht="12.75">
      <c r="C88" t="s">
        <v>204</v>
      </c>
      <c r="E88" s="45">
        <v>0.08</v>
      </c>
      <c r="H88" s="33">
        <f>H84+H85*0.08</f>
        <v>207772.96245760002</v>
      </c>
    </row>
    <row r="89" spans="3:8" ht="12.75">
      <c r="C89" t="s">
        <v>205</v>
      </c>
      <c r="E89">
        <v>1.6</v>
      </c>
      <c r="H89" s="33">
        <f>(H84+H85+H88)*E89</f>
        <v>719143.51548416</v>
      </c>
    </row>
    <row r="90" spans="2:8" ht="12.75">
      <c r="B90" s="1" t="s">
        <v>206</v>
      </c>
      <c r="C90" t="s">
        <v>207</v>
      </c>
      <c r="H90" s="33">
        <f>H89</f>
        <v>719143.51548416</v>
      </c>
    </row>
    <row r="91" spans="3:8" ht="12.75">
      <c r="C91" t="s">
        <v>202</v>
      </c>
      <c r="H91" s="33">
        <f>L82+L83+H86</f>
        <v>13913.26520624</v>
      </c>
    </row>
    <row r="92" spans="3:8" ht="12.75">
      <c r="C92" t="s">
        <v>203</v>
      </c>
      <c r="H92" s="33">
        <f>J82+J83+H87</f>
        <v>15260.3247496</v>
      </c>
    </row>
    <row r="94" spans="3:8" ht="12.75">
      <c r="C94" t="s">
        <v>208</v>
      </c>
      <c r="H94" s="33">
        <f>H76+H78</f>
        <v>358.8</v>
      </c>
    </row>
    <row r="95" spans="3:8" ht="12.75">
      <c r="C95" t="s">
        <v>200</v>
      </c>
      <c r="E95" s="46">
        <v>0.086</v>
      </c>
      <c r="H95" s="33">
        <f>H94*E95</f>
        <v>30.8568</v>
      </c>
    </row>
    <row r="96" spans="3:8" ht="12.75">
      <c r="C96" t="s">
        <v>202</v>
      </c>
      <c r="H96" s="33">
        <f>H95*0.092</f>
        <v>2.8388256</v>
      </c>
    </row>
    <row r="97" spans="3:8" ht="12.75">
      <c r="C97" t="s">
        <v>203</v>
      </c>
      <c r="H97" s="33">
        <f>H95*0.18</f>
        <v>5.554224</v>
      </c>
    </row>
    <row r="98" spans="3:8" ht="12.75">
      <c r="C98" t="s">
        <v>204</v>
      </c>
      <c r="E98" s="45">
        <v>0.08</v>
      </c>
      <c r="H98" s="33">
        <f>L76+L77*0.08</f>
        <v>33.772832</v>
      </c>
    </row>
    <row r="99" spans="3:8" ht="12.75">
      <c r="C99" t="s">
        <v>205</v>
      </c>
      <c r="E99">
        <v>1.6</v>
      </c>
      <c r="H99" s="33">
        <f>(H94+H95+H98)*E99</f>
        <v>677.4874112000001</v>
      </c>
    </row>
    <row r="100" spans="2:8" ht="12.75">
      <c r="B100" s="1" t="s">
        <v>206</v>
      </c>
      <c r="C100" t="s">
        <v>209</v>
      </c>
      <c r="H100" s="33">
        <f>H99</f>
        <v>677.4874112000001</v>
      </c>
    </row>
    <row r="101" spans="3:8" ht="12.75">
      <c r="C101" t="s">
        <v>202</v>
      </c>
      <c r="H101" s="33">
        <f>L92+L93+H96</f>
        <v>2.8388256</v>
      </c>
    </row>
    <row r="102" spans="3:8" ht="12.75">
      <c r="C102" t="s">
        <v>203</v>
      </c>
      <c r="H102" s="33">
        <f>J92+J93+H97</f>
        <v>5.554224</v>
      </c>
    </row>
    <row r="104" spans="3:8" ht="12.75">
      <c r="C104" t="s">
        <v>210</v>
      </c>
      <c r="H104" s="33">
        <f>H90+H100</f>
        <v>719821.00289536</v>
      </c>
    </row>
    <row r="105" spans="3:8" ht="12.75">
      <c r="C105" t="s">
        <v>202</v>
      </c>
      <c r="H105" s="33">
        <f>H91+H101</f>
        <v>13916.10403184</v>
      </c>
    </row>
    <row r="106" spans="3:8" ht="12.75">
      <c r="C106" t="s">
        <v>203</v>
      </c>
      <c r="H106" s="33">
        <f>H92+H102</f>
        <v>15265.8789736</v>
      </c>
    </row>
  </sheetData>
  <printOptions/>
  <pageMargins left="0.75" right="0.31" top="0.47" bottom="0.59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  <col min="7" max="7" width="7.25390625" style="0" customWidth="1"/>
  </cols>
  <sheetData>
    <row r="1" ht="12.75">
      <c r="C1" s="3" t="s">
        <v>28</v>
      </c>
    </row>
    <row r="2" spans="1:3" ht="12.75">
      <c r="A2" s="5"/>
      <c r="B2" s="5"/>
      <c r="C2" s="3" t="s">
        <v>229</v>
      </c>
    </row>
    <row r="3" spans="1:6" ht="12.75">
      <c r="A3" s="2"/>
      <c r="B3" s="2"/>
      <c r="C3" s="2"/>
      <c r="D3" s="2"/>
      <c r="E3" s="2"/>
      <c r="F3" s="2"/>
    </row>
    <row r="4" spans="1:7" ht="12.75">
      <c r="A4" s="5"/>
      <c r="B4" s="7"/>
      <c r="C4" s="30" t="s">
        <v>32</v>
      </c>
      <c r="D4" s="7" t="s">
        <v>34</v>
      </c>
      <c r="E4" s="7" t="s">
        <v>76</v>
      </c>
      <c r="F4" s="7" t="s">
        <v>77</v>
      </c>
      <c r="G4" s="6"/>
    </row>
    <row r="5" spans="1:7" ht="12.75">
      <c r="A5" s="6" t="s">
        <v>30</v>
      </c>
      <c r="B5" s="8" t="s">
        <v>31</v>
      </c>
      <c r="C5" s="8"/>
      <c r="D5" s="8"/>
      <c r="E5" s="8" t="s">
        <v>75</v>
      </c>
      <c r="F5" s="8" t="s">
        <v>75</v>
      </c>
      <c r="G5" s="6"/>
    </row>
    <row r="6" spans="1:7" ht="12.75">
      <c r="A6" s="9"/>
      <c r="B6" s="9"/>
      <c r="C6" s="10" t="s">
        <v>33</v>
      </c>
      <c r="D6" s="10" t="s">
        <v>35</v>
      </c>
      <c r="E6" s="10" t="s">
        <v>36</v>
      </c>
      <c r="F6" s="20" t="s">
        <v>37</v>
      </c>
      <c r="G6" s="6"/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  <c r="G7" s="6"/>
    </row>
    <row r="8" spans="1:7" ht="12.75">
      <c r="A8" s="6">
        <v>1</v>
      </c>
      <c r="B8" s="6" t="s">
        <v>67</v>
      </c>
      <c r="C8" s="8"/>
      <c r="D8" s="8"/>
      <c r="E8" s="8"/>
      <c r="F8" s="8"/>
      <c r="G8" s="6"/>
    </row>
    <row r="9" spans="1:7" ht="12.75">
      <c r="A9" s="6"/>
      <c r="B9" s="6" t="s">
        <v>153</v>
      </c>
      <c r="C9" s="8" t="s">
        <v>155</v>
      </c>
      <c r="D9" s="8">
        <v>74</v>
      </c>
      <c r="E9" s="8">
        <v>5.5</v>
      </c>
      <c r="F9" s="8"/>
      <c r="G9" s="6"/>
    </row>
    <row r="10" spans="1:7" ht="12.75">
      <c r="A10" s="6"/>
      <c r="B10" s="8" t="s">
        <v>154</v>
      </c>
      <c r="C10" s="8" t="s">
        <v>156</v>
      </c>
      <c r="D10" s="8">
        <v>24</v>
      </c>
      <c r="E10" s="8">
        <v>8.6</v>
      </c>
      <c r="F10" s="8"/>
      <c r="G10" s="6"/>
    </row>
    <row r="11" spans="1:7" ht="12.75">
      <c r="A11" s="6">
        <v>2</v>
      </c>
      <c r="B11" s="6" t="s">
        <v>68</v>
      </c>
      <c r="C11" s="8" t="s">
        <v>118</v>
      </c>
      <c r="D11" s="8">
        <v>70</v>
      </c>
      <c r="E11" s="8">
        <v>0.8</v>
      </c>
      <c r="F11" s="8"/>
      <c r="G11" s="6"/>
    </row>
    <row r="12" spans="1:7" ht="12.75">
      <c r="A12" s="6"/>
      <c r="B12" s="6"/>
      <c r="C12" s="8"/>
      <c r="D12" s="8"/>
      <c r="E12" s="8"/>
      <c r="F12" s="8"/>
      <c r="G12" s="6"/>
    </row>
    <row r="13" spans="1:7" ht="12.75">
      <c r="A13" s="6">
        <v>3</v>
      </c>
      <c r="B13" s="6" t="s">
        <v>119</v>
      </c>
      <c r="C13" s="8" t="s">
        <v>121</v>
      </c>
      <c r="D13" s="8">
        <v>24</v>
      </c>
      <c r="E13" s="8">
        <v>7</v>
      </c>
      <c r="F13" s="8"/>
      <c r="G13" s="6"/>
    </row>
    <row r="14" spans="1:7" ht="12.75">
      <c r="A14" s="6"/>
      <c r="B14" s="6" t="s">
        <v>120</v>
      </c>
      <c r="C14" s="8" t="s">
        <v>122</v>
      </c>
      <c r="D14" s="8">
        <v>74</v>
      </c>
      <c r="E14" s="8">
        <v>5.2</v>
      </c>
      <c r="F14" s="8"/>
      <c r="G14" s="6"/>
    </row>
    <row r="15" spans="1:7" ht="12.75">
      <c r="A15" s="6"/>
      <c r="B15" s="6"/>
      <c r="C15" s="8"/>
      <c r="D15" s="8"/>
      <c r="E15" s="8"/>
      <c r="F15" s="8"/>
      <c r="G15" s="6"/>
    </row>
    <row r="16" spans="1:7" ht="12.75">
      <c r="A16" s="6">
        <v>4</v>
      </c>
      <c r="B16" s="6" t="s">
        <v>220</v>
      </c>
      <c r="C16" s="8" t="s">
        <v>221</v>
      </c>
      <c r="D16" s="8">
        <v>14</v>
      </c>
      <c r="E16" s="8">
        <v>14.2</v>
      </c>
      <c r="F16" s="8"/>
      <c r="G16" s="6"/>
    </row>
    <row r="17" spans="1:7" ht="12.75">
      <c r="A17" s="6"/>
      <c r="B17" s="6"/>
      <c r="C17" s="8"/>
      <c r="D17" s="8"/>
      <c r="E17" s="8"/>
      <c r="F17" s="8"/>
      <c r="G17" s="6"/>
    </row>
    <row r="18" spans="1:7" ht="12.75">
      <c r="A18" s="6">
        <v>5</v>
      </c>
      <c r="B18" s="6" t="s">
        <v>222</v>
      </c>
      <c r="C18" s="8" t="s">
        <v>223</v>
      </c>
      <c r="D18" s="8">
        <v>24</v>
      </c>
      <c r="E18" s="8">
        <v>11.3</v>
      </c>
      <c r="F18" s="8"/>
      <c r="G18" s="6"/>
    </row>
    <row r="19" spans="1:7" ht="12.75">
      <c r="A19" s="6"/>
      <c r="B19" s="6"/>
      <c r="C19" s="8"/>
      <c r="D19" s="8"/>
      <c r="E19" s="8"/>
      <c r="F19" s="8"/>
      <c r="G19" s="6"/>
    </row>
    <row r="20" spans="1:7" ht="12.75">
      <c r="A20" s="6">
        <v>6</v>
      </c>
      <c r="B20" s="6" t="s">
        <v>160</v>
      </c>
      <c r="C20" s="8" t="s">
        <v>161</v>
      </c>
      <c r="D20" s="8">
        <v>48</v>
      </c>
      <c r="E20" s="8">
        <v>3.5</v>
      </c>
      <c r="F20" s="8"/>
      <c r="G20" s="6"/>
    </row>
    <row r="21" spans="1:7" ht="12.75">
      <c r="A21" s="6"/>
      <c r="B21" s="6"/>
      <c r="C21" s="8" t="s">
        <v>224</v>
      </c>
      <c r="D21" s="8">
        <v>48</v>
      </c>
      <c r="E21" s="8">
        <v>10.3</v>
      </c>
      <c r="F21" s="8"/>
      <c r="G21" s="6"/>
    </row>
    <row r="22" spans="1:7" ht="12.75">
      <c r="A22" s="6"/>
      <c r="B22" s="6"/>
      <c r="C22" s="8"/>
      <c r="D22" s="8"/>
      <c r="E22" s="8"/>
      <c r="F22" s="8"/>
      <c r="G22" s="6"/>
    </row>
    <row r="23" spans="1:7" ht="12.75">
      <c r="A23" s="6">
        <v>7</v>
      </c>
      <c r="B23" s="6" t="s">
        <v>71</v>
      </c>
      <c r="C23" s="8" t="s">
        <v>125</v>
      </c>
      <c r="D23" s="8">
        <v>70</v>
      </c>
      <c r="E23" s="8">
        <v>1.64</v>
      </c>
      <c r="F23" s="8">
        <v>5.4</v>
      </c>
      <c r="G23" s="6"/>
    </row>
    <row r="24" spans="1:7" ht="12.75">
      <c r="A24" s="6"/>
      <c r="B24" s="6"/>
      <c r="C24" s="8" t="s">
        <v>126</v>
      </c>
      <c r="D24" s="8">
        <v>72</v>
      </c>
      <c r="E24" s="8">
        <v>2.2</v>
      </c>
      <c r="F24" s="8">
        <v>7.2</v>
      </c>
      <c r="G24" s="6"/>
    </row>
    <row r="25" spans="1:7" ht="12.75">
      <c r="A25" s="6"/>
      <c r="B25" s="6"/>
      <c r="C25" s="8" t="s">
        <v>127</v>
      </c>
      <c r="D25" s="8">
        <v>70</v>
      </c>
      <c r="E25" s="8">
        <v>3.33</v>
      </c>
      <c r="F25" s="8">
        <v>10.8</v>
      </c>
      <c r="G25" s="6"/>
    </row>
    <row r="26" spans="1:7" ht="12.75">
      <c r="A26" s="6"/>
      <c r="B26" s="6"/>
      <c r="C26" s="8"/>
      <c r="D26" s="8"/>
      <c r="E26" s="8"/>
      <c r="F26" s="8"/>
      <c r="G26" s="6"/>
    </row>
    <row r="27" spans="1:7" ht="12.75">
      <c r="A27" s="6">
        <v>8</v>
      </c>
      <c r="B27" s="6" t="s">
        <v>72</v>
      </c>
      <c r="C27" s="8" t="s">
        <v>128</v>
      </c>
      <c r="D27" s="8">
        <v>576</v>
      </c>
      <c r="E27" s="8">
        <v>2.65</v>
      </c>
      <c r="F27" s="8">
        <v>18</v>
      </c>
      <c r="G27" s="6"/>
    </row>
    <row r="28" spans="1:7" ht="12.75">
      <c r="A28" s="6"/>
      <c r="B28" s="6"/>
      <c r="C28" s="8"/>
      <c r="D28" s="8"/>
      <c r="E28" s="8"/>
      <c r="F28" s="8"/>
      <c r="G28" s="6"/>
    </row>
    <row r="29" spans="1:7" ht="12.75">
      <c r="A29" s="6">
        <v>9</v>
      </c>
      <c r="B29" s="6" t="s">
        <v>73</v>
      </c>
      <c r="C29" s="8" t="s">
        <v>225</v>
      </c>
      <c r="D29" s="8">
        <v>142</v>
      </c>
      <c r="E29" s="8"/>
      <c r="F29" s="8">
        <v>5.4</v>
      </c>
      <c r="G29" s="6"/>
    </row>
    <row r="30" spans="1:7" ht="12.75">
      <c r="A30" s="6"/>
      <c r="B30" s="6"/>
      <c r="C30" s="8"/>
      <c r="D30" s="8"/>
      <c r="E30" s="8"/>
      <c r="F30" s="8"/>
      <c r="G30" s="6"/>
    </row>
    <row r="31" spans="1:7" ht="12.75">
      <c r="A31" s="6">
        <v>10</v>
      </c>
      <c r="B31" s="6" t="s">
        <v>74</v>
      </c>
      <c r="C31" s="8" t="s">
        <v>157</v>
      </c>
      <c r="D31" s="8">
        <v>2</v>
      </c>
      <c r="E31" s="8"/>
      <c r="F31" s="8">
        <v>20.25</v>
      </c>
      <c r="G31" s="6"/>
    </row>
    <row r="32" spans="1:7" ht="12.75">
      <c r="A32" s="2"/>
      <c r="B32" s="9"/>
      <c r="C32" s="10"/>
      <c r="D32" s="10"/>
      <c r="E32" s="10"/>
      <c r="F32" s="20"/>
      <c r="G32" s="6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6" ht="12.75">
      <c r="A36" s="5"/>
      <c r="B36" s="5"/>
      <c r="C36" s="5"/>
      <c r="D36" s="5"/>
      <c r="E36" s="5"/>
      <c r="F36" s="5"/>
    </row>
  </sheetData>
  <printOptions/>
  <pageMargins left="0.75" right="0.27" top="0.7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E2" sqref="E2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230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4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  <c r="N4" s="6"/>
    </row>
    <row r="5" spans="1:14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  <c r="N5" s="6"/>
    </row>
    <row r="6" spans="1:14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  <c r="N6" s="6"/>
    </row>
    <row r="7" spans="1:14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  <c r="N7" s="6"/>
    </row>
    <row r="8" spans="1:14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  <c r="N8" s="6"/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  <c r="N9" s="6"/>
    </row>
    <row r="10" spans="1:13" ht="12.75">
      <c r="A10">
        <v>1</v>
      </c>
      <c r="B10" t="s">
        <v>144</v>
      </c>
      <c r="C10" s="3" t="s">
        <v>35</v>
      </c>
      <c r="D10" s="3">
        <v>74</v>
      </c>
      <c r="E10" s="3" t="s">
        <v>168</v>
      </c>
      <c r="F10" s="39">
        <v>2.6</v>
      </c>
      <c r="G10" s="39">
        <f>F10*D10</f>
        <v>192.4</v>
      </c>
      <c r="H10" s="41">
        <f>(F10*D10)/8</f>
        <v>24.05</v>
      </c>
      <c r="I10" t="s">
        <v>149</v>
      </c>
      <c r="J10">
        <v>5</v>
      </c>
      <c r="K10">
        <v>1</v>
      </c>
      <c r="L10" s="32">
        <v>1.85</v>
      </c>
      <c r="M10">
        <f>L10+L11*D10</f>
        <v>70.078</v>
      </c>
    </row>
    <row r="11" spans="2:12" ht="12.75">
      <c r="B11" t="s">
        <v>169</v>
      </c>
      <c r="D11" s="3"/>
      <c r="F11" s="3">
        <v>0.87</v>
      </c>
      <c r="G11" s="3">
        <f>F11*D10</f>
        <v>64.38</v>
      </c>
      <c r="H11" s="42">
        <f>(F11*D10)/8</f>
        <v>8.0475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24</v>
      </c>
      <c r="E12" s="3" t="s">
        <v>168</v>
      </c>
      <c r="F12" s="39">
        <v>3</v>
      </c>
      <c r="G12" s="39">
        <f>F12*D12</f>
        <v>72</v>
      </c>
      <c r="H12" s="41">
        <f>(F12*D12)/8</f>
        <v>9</v>
      </c>
      <c r="J12">
        <v>3</v>
      </c>
      <c r="K12">
        <v>1</v>
      </c>
      <c r="L12" s="32">
        <v>2.4</v>
      </c>
      <c r="M12">
        <f>L12+L13*D12</f>
        <v>27.84</v>
      </c>
    </row>
    <row r="13" spans="3:12" ht="12.75">
      <c r="C13" s="3"/>
      <c r="D13" s="3"/>
      <c r="E13" s="3"/>
      <c r="F13" s="3">
        <v>1</v>
      </c>
      <c r="G13" s="3">
        <f>F13*D12</f>
        <v>24</v>
      </c>
      <c r="H13" s="42">
        <f>(F13*D12)/8</f>
        <v>3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74</v>
      </c>
      <c r="E16" s="3" t="s">
        <v>146</v>
      </c>
      <c r="F16" s="37">
        <v>5.5</v>
      </c>
      <c r="G16" s="39">
        <f>F16*D16</f>
        <v>407</v>
      </c>
      <c r="H16" s="41">
        <f>(F16*D16)/8</f>
        <v>50.875</v>
      </c>
      <c r="I16" t="s">
        <v>149</v>
      </c>
      <c r="J16">
        <v>5</v>
      </c>
      <c r="K16">
        <v>1</v>
      </c>
      <c r="L16" s="36">
        <v>4.11</v>
      </c>
      <c r="M16">
        <f>L16+L17*D16</f>
        <v>90.69</v>
      </c>
    </row>
    <row r="17" spans="2:12" ht="12.75">
      <c r="B17" s="1"/>
      <c r="D17" s="3"/>
      <c r="E17" s="3"/>
      <c r="F17" s="38">
        <v>1.1</v>
      </c>
      <c r="G17" s="3">
        <f>F17*D16</f>
        <v>81.4</v>
      </c>
      <c r="H17" s="42">
        <f>(F17*D16)/8</f>
        <v>10.175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24</v>
      </c>
      <c r="E18" s="3" t="s">
        <v>146</v>
      </c>
      <c r="F18" s="37">
        <v>6</v>
      </c>
      <c r="G18" s="39">
        <f>F18*D18</f>
        <v>144</v>
      </c>
      <c r="H18" s="41">
        <f>(F18*D18)/8</f>
        <v>18</v>
      </c>
      <c r="J18">
        <v>3</v>
      </c>
      <c r="K18">
        <v>2</v>
      </c>
      <c r="L18" s="32">
        <v>4.49</v>
      </c>
      <c r="M18">
        <f>L18+L19*D18</f>
        <v>34.97</v>
      </c>
    </row>
    <row r="19" spans="3:12" ht="12.75">
      <c r="C19" s="3"/>
      <c r="D19" s="3"/>
      <c r="E19" s="3"/>
      <c r="F19" s="38">
        <v>1.2</v>
      </c>
      <c r="G19" s="42">
        <f>F19*D18</f>
        <v>28.799999999999997</v>
      </c>
      <c r="H19" s="42">
        <f>(F19*D18)/8</f>
        <v>3.5999999999999996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70</v>
      </c>
      <c r="E22" s="3" t="s">
        <v>152</v>
      </c>
      <c r="F22" s="39">
        <v>1.1</v>
      </c>
      <c r="G22" s="41">
        <f>F22*D22</f>
        <v>77</v>
      </c>
      <c r="H22" s="41">
        <f>(F22*D22)/8</f>
        <v>9.625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17.133000000000003</v>
      </c>
    </row>
    <row r="23" spans="3:12" ht="12.75">
      <c r="C23" s="3"/>
      <c r="D23" s="3"/>
      <c r="E23" s="3"/>
      <c r="F23" s="3">
        <v>0.22</v>
      </c>
      <c r="G23" s="42">
        <f>F23*D22</f>
        <v>15.4</v>
      </c>
      <c r="H23" s="42">
        <f>(F23*D22)/8</f>
        <v>1.925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96</v>
      </c>
      <c r="E28" s="3" t="s">
        <v>152</v>
      </c>
      <c r="F28" s="39">
        <v>4.3</v>
      </c>
      <c r="G28" s="41">
        <f>F28*D28</f>
        <v>412.79999999999995</v>
      </c>
      <c r="H28" s="41">
        <f>(F28*D28)/8</f>
        <v>51.599999999999994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90.772</v>
      </c>
    </row>
    <row r="29" spans="3:12" ht="12.75">
      <c r="C29" s="3"/>
      <c r="D29" s="3"/>
      <c r="E29" s="3"/>
      <c r="F29" s="3">
        <v>0.86</v>
      </c>
      <c r="G29" s="42">
        <f>F29*D28</f>
        <v>82.56</v>
      </c>
      <c r="H29" s="42">
        <f>(F29*D28)/8</f>
        <v>10.32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226</v>
      </c>
      <c r="C34" s="3" t="s">
        <v>35</v>
      </c>
      <c r="D34" s="3">
        <v>38</v>
      </c>
      <c r="E34" s="3" t="s">
        <v>152</v>
      </c>
      <c r="F34" s="40">
        <v>8</v>
      </c>
      <c r="G34" s="41">
        <f>F34*D34</f>
        <v>304</v>
      </c>
      <c r="H34" s="41">
        <f>(F34*D34)/8</f>
        <v>38</v>
      </c>
      <c r="I34" t="s">
        <v>149</v>
      </c>
      <c r="J34">
        <v>6</v>
      </c>
      <c r="K34">
        <v>1</v>
      </c>
      <c r="L34" s="32">
        <v>6.56</v>
      </c>
      <c r="M34">
        <f>L34+L35*D34</f>
        <v>71.16</v>
      </c>
    </row>
    <row r="35" spans="4:12" ht="12.75">
      <c r="D35" s="3"/>
      <c r="F35" s="3">
        <v>1.6</v>
      </c>
      <c r="G35" s="42">
        <f>F35*D34</f>
        <v>60.800000000000004</v>
      </c>
      <c r="H35" s="42">
        <f>(F35*D34)/8</f>
        <v>7.6000000000000005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f>70+72+70</f>
        <v>212</v>
      </c>
      <c r="E41" s="3" t="s">
        <v>173</v>
      </c>
      <c r="F41" s="40">
        <v>3</v>
      </c>
      <c r="G41" s="41">
        <f>F41*D41</f>
        <v>636</v>
      </c>
      <c r="H41" s="41">
        <f>(F41*D41)/8</f>
        <v>79.5</v>
      </c>
      <c r="I41" t="s">
        <v>149</v>
      </c>
      <c r="J41">
        <v>5</v>
      </c>
      <c r="K41">
        <v>1</v>
      </c>
      <c r="L41" s="32">
        <v>2.28</v>
      </c>
      <c r="M41">
        <f>L41+L42*D41</f>
        <v>170.82000000000002</v>
      </c>
    </row>
    <row r="42" spans="3:12" ht="12.75">
      <c r="C42" s="3"/>
      <c r="D42" s="3"/>
      <c r="F42" s="3">
        <v>0.75</v>
      </c>
      <c r="G42" s="42">
        <f>F42*D41</f>
        <v>159</v>
      </c>
      <c r="H42" s="42">
        <f>(F42*D41)/8</f>
        <v>19.875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576</v>
      </c>
      <c r="E47" s="3" t="s">
        <v>174</v>
      </c>
      <c r="F47" s="39">
        <v>1.2</v>
      </c>
      <c r="G47" s="41">
        <f>F47*D47</f>
        <v>691.1999999999999</v>
      </c>
      <c r="H47" s="41">
        <f>(F47*D47)/8</f>
        <v>86.39999999999999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184.017</v>
      </c>
    </row>
    <row r="48" spans="4:12" ht="12.75">
      <c r="D48" s="3"/>
      <c r="E48" s="3"/>
      <c r="F48" s="3">
        <v>0.3</v>
      </c>
      <c r="G48" s="42">
        <f>F48*D47</f>
        <v>172.79999999999998</v>
      </c>
      <c r="H48" s="42">
        <f>(F48*D47)/8</f>
        <v>21.599999999999998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27.15</v>
      </c>
      <c r="E52" s="3" t="s">
        <v>176</v>
      </c>
      <c r="F52" s="3">
        <v>18.5</v>
      </c>
      <c r="G52" s="42">
        <f>F52*D52</f>
        <v>502.275</v>
      </c>
      <c r="H52" s="42">
        <f>G52/8</f>
        <v>62.784375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34.56</v>
      </c>
      <c r="E55" s="3" t="s">
        <v>176</v>
      </c>
      <c r="F55" s="3">
        <v>6.4</v>
      </c>
      <c r="G55" s="42">
        <f>F55*D55</f>
        <v>221.18400000000003</v>
      </c>
      <c r="H55" s="42">
        <f>G55/8</f>
        <v>27.648000000000003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63" bottom="0.62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5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31.00390625" style="0" customWidth="1"/>
    <col min="4" max="4" width="6.125" style="0" customWidth="1"/>
    <col min="6" max="6" width="11.25390625" style="0" customWidth="1"/>
    <col min="7" max="7" width="11.00390625" style="0" customWidth="1"/>
    <col min="8" max="8" width="10.375" style="0" customWidth="1"/>
    <col min="9" max="9" width="10.125" style="0" customWidth="1"/>
    <col min="10" max="10" width="10.75390625" style="0" customWidth="1"/>
    <col min="11" max="11" width="10.625" style="0" customWidth="1"/>
    <col min="12" max="12" width="10.875" style="0" customWidth="1"/>
  </cols>
  <sheetData>
    <row r="2" spans="3:4" ht="14.25">
      <c r="C2" s="21" t="s">
        <v>212</v>
      </c>
      <c r="D2" s="21"/>
    </row>
    <row r="3" spans="3:4" ht="12.75">
      <c r="C3" s="1" t="s">
        <v>0</v>
      </c>
      <c r="D3" s="1"/>
    </row>
    <row r="4" spans="1:12" ht="12.75">
      <c r="A4" t="s">
        <v>1</v>
      </c>
      <c r="I4" t="s">
        <v>3</v>
      </c>
      <c r="K4" s="47">
        <v>1436.667</v>
      </c>
      <c r="L4" t="s">
        <v>211</v>
      </c>
    </row>
    <row r="5" spans="9:12" ht="12.75">
      <c r="I5" t="s">
        <v>4</v>
      </c>
      <c r="K5" s="47">
        <v>32.719</v>
      </c>
      <c r="L5" t="s">
        <v>211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>
      <c r="A7" t="s">
        <v>5</v>
      </c>
      <c r="B7" s="7" t="s">
        <v>7</v>
      </c>
      <c r="C7" s="7"/>
      <c r="D7" s="7"/>
      <c r="E7" s="11"/>
      <c r="F7" s="15" t="s">
        <v>27</v>
      </c>
      <c r="G7" s="16"/>
      <c r="H7" s="17" t="s">
        <v>12</v>
      </c>
      <c r="I7" s="16"/>
      <c r="J7" s="16"/>
      <c r="K7" s="11" t="s">
        <v>13</v>
      </c>
      <c r="M7" s="6"/>
    </row>
    <row r="8" spans="1:13" ht="12.75">
      <c r="A8" t="s">
        <v>6</v>
      </c>
      <c r="B8" s="8" t="s">
        <v>111</v>
      </c>
      <c r="C8" s="8" t="s">
        <v>9</v>
      </c>
      <c r="D8" s="8" t="s">
        <v>113</v>
      </c>
      <c r="E8" s="8" t="s">
        <v>10</v>
      </c>
      <c r="F8" s="8" t="s">
        <v>19</v>
      </c>
      <c r="G8" s="8" t="s">
        <v>20</v>
      </c>
      <c r="H8" s="6"/>
      <c r="I8" s="6"/>
      <c r="J8" s="6"/>
      <c r="K8" s="6" t="s">
        <v>14</v>
      </c>
      <c r="M8" s="6"/>
    </row>
    <row r="9" spans="2:13" ht="12.75">
      <c r="B9" s="8" t="s">
        <v>112</v>
      </c>
      <c r="C9" s="8"/>
      <c r="D9" s="8" t="s">
        <v>114</v>
      </c>
      <c r="E9" s="8" t="s">
        <v>11</v>
      </c>
      <c r="F9" s="9"/>
      <c r="G9" s="20" t="s">
        <v>21</v>
      </c>
      <c r="H9" s="8" t="s">
        <v>19</v>
      </c>
      <c r="I9" s="8" t="s">
        <v>25</v>
      </c>
      <c r="J9" s="8" t="s">
        <v>20</v>
      </c>
      <c r="K9" s="6" t="s">
        <v>15</v>
      </c>
      <c r="M9" s="6"/>
    </row>
    <row r="10" spans="2:13" ht="12.75">
      <c r="B10" s="8" t="s">
        <v>8</v>
      </c>
      <c r="C10" s="8"/>
      <c r="D10" s="8"/>
      <c r="E10" s="6"/>
      <c r="F10" s="6" t="s">
        <v>24</v>
      </c>
      <c r="G10" s="6" t="s">
        <v>22</v>
      </c>
      <c r="H10" s="6"/>
      <c r="I10" s="6" t="s">
        <v>23</v>
      </c>
      <c r="J10" s="6" t="s">
        <v>21</v>
      </c>
      <c r="K10" s="15" t="s">
        <v>16</v>
      </c>
      <c r="L10" s="18"/>
      <c r="M10" s="6"/>
    </row>
    <row r="11" spans="1:13" ht="12.75">
      <c r="A11" s="5"/>
      <c r="B11" s="6"/>
      <c r="C11" s="8"/>
      <c r="D11" s="8"/>
      <c r="E11" s="6"/>
      <c r="F11" s="6" t="s">
        <v>23</v>
      </c>
      <c r="G11" s="6" t="s">
        <v>23</v>
      </c>
      <c r="H11" s="6"/>
      <c r="I11" s="6"/>
      <c r="J11" s="6" t="s">
        <v>26</v>
      </c>
      <c r="K11" s="6"/>
      <c r="L11" s="13"/>
      <c r="M11" s="6"/>
    </row>
    <row r="12" spans="1:13" ht="12.75">
      <c r="A12" s="2"/>
      <c r="B12" s="9"/>
      <c r="C12" s="10"/>
      <c r="D12" s="10"/>
      <c r="E12" s="9"/>
      <c r="F12" s="9"/>
      <c r="G12" s="9"/>
      <c r="H12" s="9"/>
      <c r="I12" s="9"/>
      <c r="J12" s="9" t="s">
        <v>23</v>
      </c>
      <c r="K12" s="9" t="s">
        <v>17</v>
      </c>
      <c r="L12" s="14" t="s">
        <v>18</v>
      </c>
      <c r="M12" s="6"/>
    </row>
    <row r="13" spans="1:13" ht="12.75">
      <c r="A13" s="16">
        <v>1</v>
      </c>
      <c r="B13" s="15">
        <v>2</v>
      </c>
      <c r="C13" s="29">
        <v>3</v>
      </c>
      <c r="D13" s="29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6"/>
    </row>
    <row r="14" spans="3:4" ht="12.75">
      <c r="C14" s="3" t="s">
        <v>66</v>
      </c>
      <c r="D14" s="3"/>
    </row>
    <row r="15" spans="2:12" ht="12.75">
      <c r="B15" t="s">
        <v>159</v>
      </c>
      <c r="C15" s="3" t="s">
        <v>78</v>
      </c>
      <c r="D15" s="3" t="s">
        <v>35</v>
      </c>
      <c r="E15" s="3">
        <v>211</v>
      </c>
      <c r="F15" s="32">
        <v>7.59</v>
      </c>
      <c r="G15" s="32">
        <v>5.85</v>
      </c>
      <c r="H15" s="33">
        <f>E15*F15</f>
        <v>1601.49</v>
      </c>
      <c r="I15" s="33">
        <f>E15*F16</f>
        <v>367.14</v>
      </c>
      <c r="J15" s="34">
        <f>E15*G15</f>
        <v>1234.35</v>
      </c>
      <c r="K15" s="32">
        <v>3.01</v>
      </c>
      <c r="L15" s="32">
        <f>K15*E15</f>
        <v>635.1099999999999</v>
      </c>
    </row>
    <row r="16" spans="3:12" ht="12.75">
      <c r="C16" t="s">
        <v>79</v>
      </c>
      <c r="F16">
        <v>1.74</v>
      </c>
      <c r="G16">
        <v>2.13</v>
      </c>
      <c r="J16" s="33">
        <f>E15*G16</f>
        <v>449.42999999999995</v>
      </c>
      <c r="K16">
        <v>2.75</v>
      </c>
      <c r="L16">
        <f>K16*E15</f>
        <v>580.25</v>
      </c>
    </row>
    <row r="17" spans="3:5" ht="12.75">
      <c r="C17" s="31" t="s">
        <v>158</v>
      </c>
      <c r="E17" s="3"/>
    </row>
    <row r="18" spans="2:5" ht="12.75">
      <c r="B18" t="s">
        <v>80</v>
      </c>
      <c r="C18" t="s">
        <v>81</v>
      </c>
      <c r="D18" s="3" t="s">
        <v>82</v>
      </c>
      <c r="E18" s="3">
        <f>2.21*211</f>
        <v>466.31</v>
      </c>
    </row>
    <row r="19" spans="2:8" ht="12.75">
      <c r="B19" t="s">
        <v>178</v>
      </c>
      <c r="C19" t="s">
        <v>83</v>
      </c>
      <c r="D19" s="3" t="s">
        <v>179</v>
      </c>
      <c r="E19" s="3">
        <f>89*211/100</f>
        <v>187.79</v>
      </c>
      <c r="F19">
        <v>24.5</v>
      </c>
      <c r="H19" s="33">
        <f>E19*F19</f>
        <v>4600.855</v>
      </c>
    </row>
    <row r="20" spans="2:12" ht="12.75">
      <c r="B20" t="s">
        <v>180</v>
      </c>
      <c r="C20" t="s">
        <v>84</v>
      </c>
      <c r="D20" s="3" t="s">
        <v>35</v>
      </c>
      <c r="E20" s="3">
        <v>94</v>
      </c>
      <c r="F20" s="32">
        <v>6.7</v>
      </c>
      <c r="G20" s="32">
        <v>2.68</v>
      </c>
      <c r="H20" s="33">
        <f>E20*F20</f>
        <v>629.8000000000001</v>
      </c>
      <c r="I20" s="33">
        <f>E20*F21</f>
        <v>254.74</v>
      </c>
      <c r="J20" s="34">
        <f>E20*G20</f>
        <v>251.92000000000002</v>
      </c>
      <c r="K20" s="32">
        <v>4.51</v>
      </c>
      <c r="L20" s="32">
        <f>K20*E20</f>
        <v>423.94</v>
      </c>
    </row>
    <row r="21" spans="3:12" ht="12.75">
      <c r="C21" t="s">
        <v>130</v>
      </c>
      <c r="E21" s="3"/>
      <c r="F21">
        <v>2.71</v>
      </c>
      <c r="G21">
        <v>0.96</v>
      </c>
      <c r="J21" s="33">
        <f>E20*G21</f>
        <v>90.24</v>
      </c>
      <c r="K21">
        <v>1.24</v>
      </c>
      <c r="L21">
        <f>K21*E20</f>
        <v>116.56</v>
      </c>
    </row>
    <row r="22" spans="2:8" ht="12.75">
      <c r="B22" s="43" t="s">
        <v>181</v>
      </c>
      <c r="C22" t="s">
        <v>85</v>
      </c>
      <c r="D22" s="3" t="s">
        <v>82</v>
      </c>
      <c r="E22" s="3">
        <f>0.32*94</f>
        <v>30.080000000000002</v>
      </c>
      <c r="F22">
        <v>68.7</v>
      </c>
      <c r="H22" s="33">
        <f>E22*F22</f>
        <v>2066.496</v>
      </c>
    </row>
    <row r="23" spans="2:8" ht="12.75">
      <c r="B23" t="s">
        <v>178</v>
      </c>
      <c r="C23" t="s">
        <v>167</v>
      </c>
      <c r="D23" s="3" t="s">
        <v>179</v>
      </c>
      <c r="E23" s="3">
        <f>20*94/100</f>
        <v>18.8</v>
      </c>
      <c r="F23">
        <v>24.5</v>
      </c>
      <c r="H23" s="33">
        <f>E23*F23</f>
        <v>460.6</v>
      </c>
    </row>
    <row r="24" spans="3:12" ht="12.75">
      <c r="C24" t="s">
        <v>86</v>
      </c>
      <c r="D24" s="3"/>
      <c r="E24" s="3"/>
      <c r="H24" s="33">
        <f>SUM(H15:H23)</f>
        <v>9359.241</v>
      </c>
      <c r="I24" s="33">
        <f>SUM(I15:I23)</f>
        <v>621.88</v>
      </c>
      <c r="J24" s="34">
        <f>J15+J20</f>
        <v>1486.27</v>
      </c>
      <c r="L24" s="32">
        <f>L15+L20</f>
        <v>1059.05</v>
      </c>
    </row>
    <row r="25" spans="4:12" ht="12.75">
      <c r="D25" s="3"/>
      <c r="E25" s="3"/>
      <c r="H25" s="33"/>
      <c r="I25" s="33"/>
      <c r="J25" s="33">
        <f>J16+J21</f>
        <v>539.67</v>
      </c>
      <c r="L25">
        <f>L16+L21</f>
        <v>696.81</v>
      </c>
    </row>
    <row r="26" spans="3:5" ht="12.75">
      <c r="C26" s="3" t="s">
        <v>69</v>
      </c>
      <c r="D26" s="3"/>
      <c r="E26" s="3"/>
    </row>
    <row r="27" spans="2:5" ht="12.75">
      <c r="B27" t="s">
        <v>87</v>
      </c>
      <c r="C27" t="s">
        <v>88</v>
      </c>
      <c r="D27" s="3"/>
      <c r="E27" s="3"/>
    </row>
    <row r="28" spans="3:12" ht="12.75">
      <c r="C28" t="s">
        <v>89</v>
      </c>
      <c r="D28" s="3"/>
      <c r="E28" s="3">
        <v>100</v>
      </c>
      <c r="F28" s="32">
        <v>20.24</v>
      </c>
      <c r="G28" s="32">
        <v>8.19</v>
      </c>
      <c r="H28" s="33">
        <f>E28*F28</f>
        <v>2023.9999999999998</v>
      </c>
      <c r="I28" s="33">
        <f>E28*F29</f>
        <v>581</v>
      </c>
      <c r="J28" s="34">
        <f>E28*G28</f>
        <v>819</v>
      </c>
      <c r="K28" s="32">
        <v>9.69</v>
      </c>
      <c r="L28" s="36">
        <f>K28*E28</f>
        <v>969</v>
      </c>
    </row>
    <row r="29" spans="3:12" ht="12.75">
      <c r="C29" t="s">
        <v>90</v>
      </c>
      <c r="D29" s="3" t="s">
        <v>35</v>
      </c>
      <c r="E29" s="3"/>
      <c r="F29">
        <v>5.81</v>
      </c>
      <c r="G29">
        <v>2.95</v>
      </c>
      <c r="J29" s="33">
        <f>E28*G29</f>
        <v>295</v>
      </c>
      <c r="K29" s="44">
        <v>3.81</v>
      </c>
      <c r="L29" s="35">
        <f>K29*E28</f>
        <v>381</v>
      </c>
    </row>
    <row r="30" spans="2:5" ht="12.75">
      <c r="B30" t="s">
        <v>132</v>
      </c>
      <c r="C30" t="s">
        <v>88</v>
      </c>
      <c r="D30" s="3"/>
      <c r="E30" s="3"/>
    </row>
    <row r="31" spans="3:12" ht="12.75">
      <c r="C31" t="s">
        <v>89</v>
      </c>
      <c r="D31" s="3"/>
      <c r="E31" s="3">
        <v>111</v>
      </c>
      <c r="F31" s="32">
        <v>23.06</v>
      </c>
      <c r="G31" s="32">
        <v>9.48</v>
      </c>
      <c r="H31" s="33">
        <f>E31*F31</f>
        <v>2559.66</v>
      </c>
      <c r="I31" s="33">
        <f>E31*F32</f>
        <v>763.68</v>
      </c>
      <c r="J31" s="34">
        <f>E31*G31</f>
        <v>1052.28</v>
      </c>
      <c r="K31" s="32">
        <v>11.5</v>
      </c>
      <c r="L31" s="36">
        <f>K31*E31</f>
        <v>1276.5</v>
      </c>
    </row>
    <row r="32" spans="3:12" ht="12.75">
      <c r="C32" t="s">
        <v>131</v>
      </c>
      <c r="D32" s="3" t="s">
        <v>35</v>
      </c>
      <c r="E32" s="3"/>
      <c r="F32">
        <v>6.88</v>
      </c>
      <c r="G32">
        <v>3.4</v>
      </c>
      <c r="J32" s="33">
        <f>E31*G32</f>
        <v>377.4</v>
      </c>
      <c r="K32">
        <v>4.39</v>
      </c>
      <c r="L32" s="35">
        <f>K32*E31</f>
        <v>487.28999999999996</v>
      </c>
    </row>
    <row r="33" spans="2:9" ht="12.75">
      <c r="B33" t="s">
        <v>182</v>
      </c>
      <c r="C33" t="s">
        <v>91</v>
      </c>
      <c r="D33" s="3" t="s">
        <v>82</v>
      </c>
      <c r="E33" s="3">
        <v>520.8</v>
      </c>
      <c r="F33">
        <v>75.8</v>
      </c>
      <c r="H33" s="33">
        <f>E33*F33</f>
        <v>39476.63999999999</v>
      </c>
      <c r="I33" s="35"/>
    </row>
    <row r="34" spans="2:8" ht="12.75">
      <c r="B34" t="s">
        <v>178</v>
      </c>
      <c r="C34" t="s">
        <v>83</v>
      </c>
      <c r="D34" s="3" t="s">
        <v>179</v>
      </c>
      <c r="E34" s="3">
        <v>256.17</v>
      </c>
      <c r="F34">
        <v>24.5</v>
      </c>
      <c r="H34" s="33">
        <f>E34*F34</f>
        <v>6276.165</v>
      </c>
    </row>
    <row r="35" spans="2:5" ht="12.75">
      <c r="B35" t="s">
        <v>133</v>
      </c>
      <c r="C35" t="s">
        <v>134</v>
      </c>
      <c r="D35" s="3"/>
      <c r="E35" s="3"/>
    </row>
    <row r="36" spans="3:12" ht="12.75">
      <c r="C36" t="s">
        <v>135</v>
      </c>
      <c r="D36" s="3"/>
      <c r="E36" s="3">
        <v>156</v>
      </c>
      <c r="F36" s="32">
        <v>23.4</v>
      </c>
      <c r="G36" s="32">
        <v>14.6</v>
      </c>
      <c r="H36" s="33">
        <f>E36*F36</f>
        <v>3650.3999999999996</v>
      </c>
      <c r="I36" s="33">
        <f>E36*F37</f>
        <v>1297.92</v>
      </c>
      <c r="J36" s="34">
        <f>E36*G36</f>
        <v>2277.6</v>
      </c>
      <c r="K36" s="32">
        <v>12.9</v>
      </c>
      <c r="L36" s="36">
        <f>K36*E36</f>
        <v>2012.4</v>
      </c>
    </row>
    <row r="37" spans="3:12" ht="12.75">
      <c r="C37" t="s">
        <v>136</v>
      </c>
      <c r="D37" s="3" t="s">
        <v>35</v>
      </c>
      <c r="E37" s="3"/>
      <c r="F37">
        <v>8.32</v>
      </c>
      <c r="G37">
        <v>5.3</v>
      </c>
      <c r="J37" s="33">
        <f>E36*G37</f>
        <v>826.8</v>
      </c>
      <c r="K37">
        <v>6.84</v>
      </c>
      <c r="L37" s="35">
        <f>K37*E36</f>
        <v>1067.04</v>
      </c>
    </row>
    <row r="38" spans="3:5" ht="12.75">
      <c r="C38" t="s">
        <v>137</v>
      </c>
      <c r="D38" s="3"/>
      <c r="E38" s="3"/>
    </row>
    <row r="39" spans="2:8" ht="12.75">
      <c r="B39" t="s">
        <v>183</v>
      </c>
      <c r="C39" t="s">
        <v>92</v>
      </c>
      <c r="D39" s="3" t="s">
        <v>35</v>
      </c>
      <c r="E39" s="3">
        <v>156</v>
      </c>
      <c r="F39">
        <v>340</v>
      </c>
      <c r="H39" s="33">
        <f>E39*F39</f>
        <v>53040</v>
      </c>
    </row>
    <row r="40" spans="2:5" ht="12.75">
      <c r="B40" t="s">
        <v>162</v>
      </c>
      <c r="C40" t="s">
        <v>163</v>
      </c>
      <c r="D40" s="3"/>
      <c r="E40" s="3"/>
    </row>
    <row r="41" spans="3:12" ht="12.75">
      <c r="C41" t="s">
        <v>164</v>
      </c>
      <c r="D41" s="3" t="s">
        <v>35</v>
      </c>
      <c r="E41" s="3">
        <v>288</v>
      </c>
      <c r="F41" s="32">
        <v>21.5</v>
      </c>
      <c r="G41" s="32">
        <v>8.56</v>
      </c>
      <c r="H41" s="33">
        <f>E41*F41</f>
        <v>6192</v>
      </c>
      <c r="I41" s="33">
        <f>E41*F42</f>
        <v>1762.56</v>
      </c>
      <c r="J41" s="34">
        <f>E41*G41</f>
        <v>2465.28</v>
      </c>
      <c r="K41" s="32">
        <v>9.91</v>
      </c>
      <c r="L41" s="36">
        <f>K41*E41</f>
        <v>2854.08</v>
      </c>
    </row>
    <row r="42" spans="3:12" ht="12.75">
      <c r="C42" t="s">
        <v>165</v>
      </c>
      <c r="D42" s="3"/>
      <c r="E42" s="3"/>
      <c r="F42">
        <v>6.12</v>
      </c>
      <c r="G42" s="35">
        <v>3.1</v>
      </c>
      <c r="J42" s="33">
        <f>E41*G42</f>
        <v>892.8000000000001</v>
      </c>
      <c r="K42" s="35">
        <v>4</v>
      </c>
      <c r="L42" s="35">
        <f>K42*E41</f>
        <v>1152</v>
      </c>
    </row>
    <row r="43" spans="2:10" ht="12.75">
      <c r="B43" t="s">
        <v>184</v>
      </c>
      <c r="C43" t="s">
        <v>166</v>
      </c>
      <c r="D43" s="3" t="s">
        <v>35</v>
      </c>
      <c r="E43" s="3">
        <v>288</v>
      </c>
      <c r="F43">
        <v>224</v>
      </c>
      <c r="G43" s="35"/>
      <c r="H43" s="33">
        <f>E43*F43</f>
        <v>64512</v>
      </c>
      <c r="J43" s="33"/>
    </row>
    <row r="44" spans="3:12" ht="12.75">
      <c r="C44" t="s">
        <v>86</v>
      </c>
      <c r="D44" s="3"/>
      <c r="E44" s="3"/>
      <c r="H44" s="33">
        <f>SUM(H28:H43)</f>
        <v>177730.865</v>
      </c>
      <c r="I44" s="33">
        <f>SUM(I28:I43)</f>
        <v>4405.16</v>
      </c>
      <c r="J44" s="34">
        <f>J28+J31+J36+J41</f>
        <v>6614.16</v>
      </c>
      <c r="L44" s="36">
        <f>L28+L31+L36+L41</f>
        <v>7111.98</v>
      </c>
    </row>
    <row r="45" spans="4:12" ht="12.75">
      <c r="D45" s="3"/>
      <c r="E45" s="3"/>
      <c r="J45" s="33">
        <f>J29+J32+J37+J42</f>
        <v>2392</v>
      </c>
      <c r="L45" s="35">
        <f>L29+L32+L37+L42</f>
        <v>3087.33</v>
      </c>
    </row>
    <row r="46" spans="3:5" ht="12.75">
      <c r="C46" s="3" t="s">
        <v>70</v>
      </c>
      <c r="D46" s="3"/>
      <c r="E46" s="3"/>
    </row>
    <row r="47" spans="2:12" ht="12.75">
      <c r="B47" t="s">
        <v>138</v>
      </c>
      <c r="C47" t="s">
        <v>71</v>
      </c>
      <c r="D47" s="3"/>
      <c r="E47" s="3">
        <v>94</v>
      </c>
      <c r="F47" s="32">
        <v>16.92</v>
      </c>
      <c r="G47" s="32">
        <v>5.72</v>
      </c>
      <c r="H47" s="33">
        <f>E47*F47</f>
        <v>1590.4800000000002</v>
      </c>
      <c r="I47" s="33">
        <f>E47*F48</f>
        <v>380.7</v>
      </c>
      <c r="J47" s="34">
        <f>E47*G47</f>
        <v>537.68</v>
      </c>
      <c r="K47" s="36">
        <v>6.6</v>
      </c>
      <c r="L47" s="36">
        <f>K47*E47</f>
        <v>620.4</v>
      </c>
    </row>
    <row r="48" spans="3:12" ht="12.75">
      <c r="C48" t="s">
        <v>139</v>
      </c>
      <c r="D48" s="3" t="s">
        <v>35</v>
      </c>
      <c r="E48" s="3"/>
      <c r="F48">
        <v>4.05</v>
      </c>
      <c r="G48">
        <v>2.06</v>
      </c>
      <c r="J48" s="33">
        <f>E47*G48</f>
        <v>193.64000000000001</v>
      </c>
      <c r="K48">
        <v>2.66</v>
      </c>
      <c r="L48" s="35">
        <f>K48*E47</f>
        <v>250.04000000000002</v>
      </c>
    </row>
    <row r="49" spans="3:5" ht="12.75">
      <c r="C49" t="s">
        <v>140</v>
      </c>
      <c r="D49" s="3"/>
      <c r="E49" s="3"/>
    </row>
    <row r="50" spans="2:12" ht="12.75">
      <c r="B50" t="s">
        <v>93</v>
      </c>
      <c r="C50" t="s">
        <v>71</v>
      </c>
      <c r="D50" s="3"/>
      <c r="E50" s="3">
        <v>286</v>
      </c>
      <c r="F50" s="32">
        <v>19.82</v>
      </c>
      <c r="G50" s="32">
        <v>7.54</v>
      </c>
      <c r="H50" s="33">
        <f>E50*F50</f>
        <v>5668.52</v>
      </c>
      <c r="I50" s="33">
        <f>E50*F51</f>
        <v>1409.98</v>
      </c>
      <c r="J50" s="34">
        <f>E50*G50</f>
        <v>2156.44</v>
      </c>
      <c r="K50" s="32">
        <v>8.06</v>
      </c>
      <c r="L50" s="36">
        <f>K50*E50</f>
        <v>2305.1600000000003</v>
      </c>
    </row>
    <row r="51" spans="3:12" ht="12.75">
      <c r="C51" t="s">
        <v>94</v>
      </c>
      <c r="D51" s="3" t="s">
        <v>35</v>
      </c>
      <c r="E51" s="3"/>
      <c r="F51">
        <v>4.93</v>
      </c>
      <c r="G51">
        <v>2.7</v>
      </c>
      <c r="J51" s="33">
        <f>E50*G51</f>
        <v>772.2</v>
      </c>
      <c r="K51">
        <v>3.48</v>
      </c>
      <c r="L51" s="35">
        <f>K51*E50</f>
        <v>995.28</v>
      </c>
    </row>
    <row r="52" spans="3:5" ht="12.75">
      <c r="C52" t="s">
        <v>95</v>
      </c>
      <c r="D52" s="3"/>
      <c r="E52" s="3"/>
    </row>
    <row r="53" spans="2:8" ht="12.75">
      <c r="B53" t="s">
        <v>185</v>
      </c>
      <c r="C53" t="s">
        <v>96</v>
      </c>
      <c r="D53" s="3" t="s">
        <v>97</v>
      </c>
      <c r="E53" s="3">
        <v>2912.4</v>
      </c>
      <c r="F53">
        <v>25.1</v>
      </c>
      <c r="H53" s="33">
        <f>E53*F53</f>
        <v>73101.24</v>
      </c>
    </row>
    <row r="54" spans="2:5" ht="12.75">
      <c r="B54" t="s">
        <v>186</v>
      </c>
      <c r="C54" t="s">
        <v>98</v>
      </c>
      <c r="D54" s="3"/>
      <c r="E54" s="3"/>
    </row>
    <row r="55" spans="3:12" ht="12.75">
      <c r="C55" t="s">
        <v>99</v>
      </c>
      <c r="D55" s="3" t="s">
        <v>101</v>
      </c>
      <c r="E55" s="3">
        <v>43.26</v>
      </c>
      <c r="F55" s="32">
        <v>89.5</v>
      </c>
      <c r="G55" s="32">
        <v>14.7</v>
      </c>
      <c r="H55" s="33">
        <f>E55*F55</f>
        <v>3871.77</v>
      </c>
      <c r="I55" s="33">
        <f>E55*F56</f>
        <v>408.3744</v>
      </c>
      <c r="J55" s="34">
        <f>E55*G55</f>
        <v>635.9219999999999</v>
      </c>
      <c r="K55" s="35">
        <v>16</v>
      </c>
      <c r="L55" s="36">
        <f>K55*E55</f>
        <v>692.16</v>
      </c>
    </row>
    <row r="56" spans="3:12" ht="12.75">
      <c r="C56" t="s">
        <v>100</v>
      </c>
      <c r="D56" s="3" t="s">
        <v>102</v>
      </c>
      <c r="E56" s="3"/>
      <c r="F56">
        <v>9.44</v>
      </c>
      <c r="G56">
        <v>4.41</v>
      </c>
      <c r="J56" s="33">
        <f>E55*G56</f>
        <v>190.7766</v>
      </c>
      <c r="K56">
        <v>5.69</v>
      </c>
      <c r="L56" s="35">
        <f>K56*E55</f>
        <v>246.1494</v>
      </c>
    </row>
    <row r="57" spans="3:12" ht="12.75">
      <c r="C57" t="s">
        <v>86</v>
      </c>
      <c r="D57" s="3"/>
      <c r="E57" s="3"/>
      <c r="H57" s="33">
        <f>SUM(H47:H56)</f>
        <v>84232.01000000001</v>
      </c>
      <c r="I57" s="33">
        <f>SUM(I47:I56)</f>
        <v>2199.0544</v>
      </c>
      <c r="J57" s="34">
        <f>J47+J50+J55</f>
        <v>3330.042</v>
      </c>
      <c r="L57" s="36">
        <f>L47+L50+L55</f>
        <v>3617.7200000000003</v>
      </c>
    </row>
    <row r="58" spans="4:12" ht="12.75">
      <c r="D58" s="3"/>
      <c r="E58" s="3"/>
      <c r="J58" s="33">
        <f>J48+J51+J56</f>
        <v>1156.6166</v>
      </c>
      <c r="L58" s="35">
        <f>L48+L51+L56</f>
        <v>1491.4694</v>
      </c>
    </row>
    <row r="59" spans="3:4" ht="12.75">
      <c r="C59" s="3" t="s">
        <v>103</v>
      </c>
      <c r="D59" s="3"/>
    </row>
    <row r="60" spans="2:5" ht="12.75">
      <c r="B60" t="s">
        <v>141</v>
      </c>
      <c r="C60" t="s">
        <v>104</v>
      </c>
      <c r="E60" s="3"/>
    </row>
    <row r="61" spans="3:5" ht="12.75">
      <c r="C61" t="s">
        <v>142</v>
      </c>
      <c r="E61" s="3"/>
    </row>
    <row r="62" spans="3:12" ht="12.75">
      <c r="C62" t="s">
        <v>105</v>
      </c>
      <c r="E62" s="3">
        <v>864</v>
      </c>
      <c r="F62" s="32">
        <v>7.91</v>
      </c>
      <c r="G62" s="32">
        <v>2.88</v>
      </c>
      <c r="H62" s="33">
        <f>E62*F62</f>
        <v>6834.24</v>
      </c>
      <c r="I62" s="33">
        <f>E62*F63</f>
        <v>1442.8799999999999</v>
      </c>
      <c r="J62" s="34">
        <f>E62*G62</f>
        <v>2488.3199999999997</v>
      </c>
      <c r="K62" s="32">
        <v>2.85</v>
      </c>
      <c r="L62" s="36">
        <f>K62*E62</f>
        <v>2462.4</v>
      </c>
    </row>
    <row r="63" spans="3:12" ht="12.75">
      <c r="C63" t="s">
        <v>143</v>
      </c>
      <c r="D63" s="3" t="s">
        <v>35</v>
      </c>
      <c r="E63" s="3"/>
      <c r="F63">
        <v>1.67</v>
      </c>
      <c r="G63">
        <v>1.04</v>
      </c>
      <c r="J63" s="33">
        <f>E62*G63</f>
        <v>898.5600000000001</v>
      </c>
      <c r="K63">
        <v>1.34</v>
      </c>
      <c r="L63" s="35">
        <f>K63*E62</f>
        <v>1157.76</v>
      </c>
    </row>
    <row r="64" spans="3:5" ht="12.75">
      <c r="C64" t="s">
        <v>117</v>
      </c>
      <c r="E64" s="3"/>
    </row>
    <row r="65" spans="2:8" ht="12.75">
      <c r="B65" t="s">
        <v>187</v>
      </c>
      <c r="C65" t="s">
        <v>106</v>
      </c>
      <c r="D65" s="3" t="s">
        <v>97</v>
      </c>
      <c r="E65" s="3">
        <v>15552</v>
      </c>
      <c r="F65">
        <v>7.43</v>
      </c>
      <c r="H65" s="33">
        <f>E65*F65</f>
        <v>115551.36</v>
      </c>
    </row>
    <row r="66" spans="3:12" ht="12.75">
      <c r="C66" t="s">
        <v>86</v>
      </c>
      <c r="D66" s="3"/>
      <c r="E66" s="3"/>
      <c r="H66" s="33">
        <f>SUM(H62:H65)</f>
        <v>122385.6</v>
      </c>
      <c r="I66" s="33">
        <f>SUM(I62:I65)</f>
        <v>1442.8799999999999</v>
      </c>
      <c r="J66" s="34">
        <f>J62</f>
        <v>2488.3199999999997</v>
      </c>
      <c r="L66" s="36">
        <f>L62</f>
        <v>2462.4</v>
      </c>
    </row>
    <row r="67" spans="4:12" ht="12.75">
      <c r="D67" s="3"/>
      <c r="E67" s="3"/>
      <c r="H67" s="33"/>
      <c r="J67" s="33">
        <f>J63</f>
        <v>898.5600000000001</v>
      </c>
      <c r="L67" s="35">
        <f>L63</f>
        <v>1157.76</v>
      </c>
    </row>
    <row r="68" spans="3:5" ht="12.75">
      <c r="C68" s="3" t="s">
        <v>107</v>
      </c>
      <c r="E68" s="3"/>
    </row>
    <row r="69" spans="2:12" ht="12.75">
      <c r="B69" t="s">
        <v>108</v>
      </c>
      <c r="C69" t="s">
        <v>109</v>
      </c>
      <c r="D69" s="3" t="s">
        <v>115</v>
      </c>
      <c r="E69" s="3">
        <f>284*3.6</f>
        <v>1022.4</v>
      </c>
      <c r="F69" s="32">
        <v>3.01</v>
      </c>
      <c r="G69" s="32">
        <v>0.36</v>
      </c>
      <c r="H69" s="33">
        <f>E69*F69</f>
        <v>3077.4239999999995</v>
      </c>
      <c r="I69" s="33">
        <f>E69*F70</f>
        <v>756.576</v>
      </c>
      <c r="J69" s="34">
        <f>E69*G69</f>
        <v>368.06399999999996</v>
      </c>
      <c r="K69" s="32">
        <v>1.38</v>
      </c>
      <c r="L69" s="36">
        <f>K69*E69</f>
        <v>1410.9119999999998</v>
      </c>
    </row>
    <row r="70" spans="4:12" ht="12.75">
      <c r="D70" s="3" t="s">
        <v>116</v>
      </c>
      <c r="E70" s="3"/>
      <c r="F70">
        <v>0.74</v>
      </c>
      <c r="G70">
        <v>0.11</v>
      </c>
      <c r="J70" s="33">
        <f>E69*G70</f>
        <v>112.464</v>
      </c>
      <c r="K70">
        <v>0.14</v>
      </c>
      <c r="L70" s="35">
        <f>K70*E69</f>
        <v>143.13600000000002</v>
      </c>
    </row>
    <row r="71" spans="2:8" ht="12.75">
      <c r="B71" t="s">
        <v>189</v>
      </c>
      <c r="C71" t="s">
        <v>188</v>
      </c>
      <c r="D71" s="3" t="s">
        <v>97</v>
      </c>
      <c r="E71" s="3">
        <f>E69</f>
        <v>1022.4</v>
      </c>
      <c r="F71">
        <v>9.72</v>
      </c>
      <c r="H71" s="33">
        <f>E71*F71</f>
        <v>9937.728000000001</v>
      </c>
    </row>
    <row r="72" spans="2:8" ht="12.75">
      <c r="B72" t="s">
        <v>190</v>
      </c>
      <c r="C72" t="s">
        <v>191</v>
      </c>
      <c r="D72" s="3"/>
      <c r="E72" s="3"/>
      <c r="H72" s="33"/>
    </row>
    <row r="73" spans="3:12" ht="12.75">
      <c r="C73" t="s">
        <v>192</v>
      </c>
      <c r="D73" s="3" t="s">
        <v>194</v>
      </c>
      <c r="E73" s="3">
        <f>E71/100</f>
        <v>10.224</v>
      </c>
      <c r="F73" s="35">
        <v>222</v>
      </c>
      <c r="G73" s="35">
        <v>0.8</v>
      </c>
      <c r="H73" s="33">
        <f>E73*F73</f>
        <v>2269.728</v>
      </c>
      <c r="I73" s="33">
        <f>E73*F74</f>
        <v>138.024</v>
      </c>
      <c r="J73" s="34">
        <f>E73*G73</f>
        <v>8.1792</v>
      </c>
      <c r="K73" s="32">
        <v>25.3</v>
      </c>
      <c r="L73" s="36">
        <f>K73*E73</f>
        <v>258.66720000000004</v>
      </c>
    </row>
    <row r="74" spans="3:12" ht="12.75">
      <c r="C74" t="s">
        <v>193</v>
      </c>
      <c r="D74" s="3"/>
      <c r="E74" s="3"/>
      <c r="F74" s="35">
        <v>13.5</v>
      </c>
      <c r="G74">
        <v>0.24</v>
      </c>
      <c r="J74" s="33">
        <f>E73*G74</f>
        <v>2.45376</v>
      </c>
      <c r="K74">
        <v>0.31</v>
      </c>
      <c r="L74" s="35">
        <f>K74*E73</f>
        <v>3.1694400000000003</v>
      </c>
    </row>
    <row r="75" spans="2:12" ht="12.75">
      <c r="B75" t="s">
        <v>195</v>
      </c>
      <c r="C75" t="s">
        <v>196</v>
      </c>
      <c r="D75" s="3" t="s">
        <v>110</v>
      </c>
      <c r="E75" s="3">
        <v>0.92</v>
      </c>
      <c r="F75" s="32">
        <v>103</v>
      </c>
      <c r="G75" s="32">
        <v>55.2</v>
      </c>
      <c r="H75" s="33">
        <f>E75*F75</f>
        <v>94.76</v>
      </c>
      <c r="I75" s="33">
        <f>E75*F76</f>
        <v>20.608</v>
      </c>
      <c r="J75" s="34">
        <f>E75*G75</f>
        <v>50.784000000000006</v>
      </c>
      <c r="K75" s="32">
        <v>35.1</v>
      </c>
      <c r="L75" s="36">
        <f>K75*E75</f>
        <v>32.292</v>
      </c>
    </row>
    <row r="76" spans="5:12" ht="12.75">
      <c r="E76" s="3"/>
      <c r="F76">
        <v>22.4</v>
      </c>
      <c r="G76">
        <v>15.6</v>
      </c>
      <c r="J76" s="33">
        <f>E75*G76</f>
        <v>14.352</v>
      </c>
      <c r="K76">
        <v>20.12</v>
      </c>
      <c r="L76" s="35">
        <f>K76*E75</f>
        <v>18.5104</v>
      </c>
    </row>
    <row r="77" spans="2:8" ht="12.75">
      <c r="B77" t="s">
        <v>197</v>
      </c>
      <c r="C77" t="s">
        <v>198</v>
      </c>
      <c r="D77" s="3" t="s">
        <v>110</v>
      </c>
      <c r="E77" s="3">
        <v>0.92</v>
      </c>
      <c r="F77">
        <v>287</v>
      </c>
      <c r="H77" s="33">
        <f>E77*F77</f>
        <v>264.04</v>
      </c>
    </row>
    <row r="78" spans="3:12" ht="12.75">
      <c r="C78" t="s">
        <v>86</v>
      </c>
      <c r="D78" s="3"/>
      <c r="E78" s="3"/>
      <c r="H78" s="33">
        <f>SUM(H69:H77)</f>
        <v>15643.680000000002</v>
      </c>
      <c r="I78" s="33">
        <f>SUM(I69:I77)</f>
        <v>915.208</v>
      </c>
      <c r="J78" s="34">
        <f>J69+J73+J75</f>
        <v>427.02719999999994</v>
      </c>
      <c r="L78" s="36">
        <f>L69+L73+L75</f>
        <v>1701.8711999999998</v>
      </c>
    </row>
    <row r="79" spans="5:12" ht="12.75">
      <c r="E79" s="3"/>
      <c r="J79" s="33">
        <f>J70+J74+J76</f>
        <v>129.26976</v>
      </c>
      <c r="L79" s="35">
        <f>L70+L74+L76</f>
        <v>164.81584000000004</v>
      </c>
    </row>
    <row r="80" ht="12.75">
      <c r="E80" s="3"/>
    </row>
    <row r="81" spans="3:12" ht="12.75">
      <c r="C81" t="s">
        <v>199</v>
      </c>
      <c r="E81" s="3"/>
      <c r="H81" s="33">
        <f>H24+H44+H57+H66+H78</f>
        <v>409351.396</v>
      </c>
      <c r="I81" s="33">
        <f>I24+I44+I57+I66+I78</f>
        <v>9584.1824</v>
      </c>
      <c r="J81" s="34">
        <f>J24+J44+J57+J66+J78</f>
        <v>14345.8192</v>
      </c>
      <c r="L81" s="36">
        <f>L24+L44+L57+L66+L78</f>
        <v>15953.0212</v>
      </c>
    </row>
    <row r="82" spans="5:12" ht="12.75">
      <c r="E82" s="3"/>
      <c r="J82" s="33">
        <f>J25+J45+J58+J67+J79</f>
        <v>5116.116360000001</v>
      </c>
      <c r="L82" s="35">
        <f>L25+L45+L58+L67+L79</f>
        <v>6598.18524</v>
      </c>
    </row>
    <row r="83" spans="3:8" ht="12.75">
      <c r="C83" t="s">
        <v>201</v>
      </c>
      <c r="H83" s="33">
        <f>H81-H93</f>
        <v>408992.596</v>
      </c>
    </row>
    <row r="84" spans="3:8" ht="12.75">
      <c r="C84" t="s">
        <v>200</v>
      </c>
      <c r="E84" s="45">
        <v>0.18</v>
      </c>
      <c r="H84" s="33">
        <f>H83*E84</f>
        <v>73618.66728</v>
      </c>
    </row>
    <row r="85" spans="3:8" ht="12.75">
      <c r="C85" t="s">
        <v>202</v>
      </c>
      <c r="H85" s="33">
        <f>H84*0.092</f>
        <v>6772.917389759999</v>
      </c>
    </row>
    <row r="86" spans="3:8" ht="12.75">
      <c r="C86" t="s">
        <v>203</v>
      </c>
      <c r="H86" s="33">
        <f>H84*0.18</f>
        <v>13251.360110399999</v>
      </c>
    </row>
    <row r="87" spans="3:8" ht="12.75">
      <c r="C87" t="s">
        <v>204</v>
      </c>
      <c r="E87" s="45">
        <v>0.08</v>
      </c>
      <c r="H87" s="33">
        <f>H83+H84*0.08</f>
        <v>414882.08938240004</v>
      </c>
    </row>
    <row r="88" spans="3:8" ht="12.75">
      <c r="C88" t="s">
        <v>205</v>
      </c>
      <c r="E88">
        <v>1.6</v>
      </c>
      <c r="H88" s="33">
        <f>(H83+H84+H87)*E88</f>
        <v>1435989.3642598402</v>
      </c>
    </row>
    <row r="89" spans="2:8" ht="12.75">
      <c r="B89" s="1" t="s">
        <v>206</v>
      </c>
      <c r="C89" t="s">
        <v>207</v>
      </c>
      <c r="H89" s="33">
        <f>H88</f>
        <v>1435989.3642598402</v>
      </c>
    </row>
    <row r="90" spans="3:8" ht="12.75">
      <c r="C90" t="s">
        <v>202</v>
      </c>
      <c r="H90" s="33">
        <f>L81+L82+H85</f>
        <v>29324.12382976</v>
      </c>
    </row>
    <row r="91" spans="3:8" ht="12.75">
      <c r="C91" t="s">
        <v>203</v>
      </c>
      <c r="H91" s="33">
        <f>J81+J82+H86</f>
        <v>32713.295670400003</v>
      </c>
    </row>
    <row r="93" spans="3:8" ht="12.75">
      <c r="C93" t="s">
        <v>208</v>
      </c>
      <c r="H93" s="33">
        <f>H75+H77</f>
        <v>358.8</v>
      </c>
    </row>
    <row r="94" spans="3:8" ht="12.75">
      <c r="C94" t="s">
        <v>200</v>
      </c>
      <c r="E94" s="46">
        <v>0.086</v>
      </c>
      <c r="H94" s="33">
        <f>H93*E94</f>
        <v>30.8568</v>
      </c>
    </row>
    <row r="95" spans="3:8" ht="12.75">
      <c r="C95" t="s">
        <v>202</v>
      </c>
      <c r="H95" s="33">
        <f>H94*0.092</f>
        <v>2.8388256</v>
      </c>
    </row>
    <row r="96" spans="3:8" ht="12.75">
      <c r="C96" t="s">
        <v>203</v>
      </c>
      <c r="H96" s="33">
        <f>H94*0.18</f>
        <v>5.554224</v>
      </c>
    </row>
    <row r="97" spans="3:8" ht="12.75">
      <c r="C97" t="s">
        <v>204</v>
      </c>
      <c r="E97" s="45">
        <v>0.08</v>
      </c>
      <c r="H97" s="33">
        <f>L75+L76*0.08</f>
        <v>33.772832</v>
      </c>
    </row>
    <row r="98" spans="3:8" ht="12.75">
      <c r="C98" t="s">
        <v>205</v>
      </c>
      <c r="E98">
        <v>1.6</v>
      </c>
      <c r="H98" s="33">
        <f>(H93+H94+H97)*E98</f>
        <v>677.4874112000001</v>
      </c>
    </row>
    <row r="99" spans="2:8" ht="12.75">
      <c r="B99" s="1" t="s">
        <v>206</v>
      </c>
      <c r="C99" t="s">
        <v>209</v>
      </c>
      <c r="H99" s="33">
        <f>H98</f>
        <v>677.4874112000001</v>
      </c>
    </row>
    <row r="100" spans="3:8" ht="12.75">
      <c r="C100" t="s">
        <v>202</v>
      </c>
      <c r="H100" s="33">
        <f>L91+L92+H95</f>
        <v>2.8388256</v>
      </c>
    </row>
    <row r="101" spans="3:8" ht="12.75">
      <c r="C101" t="s">
        <v>203</v>
      </c>
      <c r="H101" s="33">
        <f>J91+J92+H96</f>
        <v>5.554224</v>
      </c>
    </row>
    <row r="103" spans="3:8" ht="12.75">
      <c r="C103" t="s">
        <v>210</v>
      </c>
      <c r="H103" s="33">
        <f>H89+H99</f>
        <v>1436666.8516710403</v>
      </c>
    </row>
    <row r="104" spans="3:8" ht="12.75">
      <c r="C104" t="s">
        <v>202</v>
      </c>
      <c r="H104" s="33">
        <f>H90+H100</f>
        <v>29326.96265536</v>
      </c>
    </row>
    <row r="105" spans="3:8" ht="12.75">
      <c r="C105" t="s">
        <v>203</v>
      </c>
      <c r="H105" s="33">
        <f>H91+H101</f>
        <v>32718.849894400002</v>
      </c>
    </row>
  </sheetData>
  <printOptions/>
  <pageMargins left="0.75" right="0.31" top="0.47" bottom="0.59" header="0.39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14.125" style="0" customWidth="1"/>
    <col min="4" max="4" width="10.25390625" style="0" customWidth="1"/>
    <col min="5" max="5" width="12.375" style="0" customWidth="1"/>
    <col min="6" max="6" width="13.375" style="0" customWidth="1"/>
    <col min="7" max="7" width="7.25390625" style="0" customWidth="1"/>
  </cols>
  <sheetData>
    <row r="1" ht="12.75">
      <c r="C1" s="3" t="s">
        <v>28</v>
      </c>
    </row>
    <row r="2" spans="1:3" ht="12.75">
      <c r="A2" s="5"/>
      <c r="B2" s="5"/>
      <c r="C2" s="3" t="s">
        <v>29</v>
      </c>
    </row>
    <row r="3" spans="1:6" ht="12.75">
      <c r="A3" s="2"/>
      <c r="B3" s="2"/>
      <c r="C3" s="2"/>
      <c r="D3" s="2"/>
      <c r="E3" s="2"/>
      <c r="F3" s="2"/>
    </row>
    <row r="4" spans="1:7" ht="12.75">
      <c r="A4" s="5"/>
      <c r="B4" s="7"/>
      <c r="C4" s="30" t="s">
        <v>32</v>
      </c>
      <c r="D4" s="7" t="s">
        <v>34</v>
      </c>
      <c r="E4" s="7" t="s">
        <v>76</v>
      </c>
      <c r="F4" s="7" t="s">
        <v>77</v>
      </c>
      <c r="G4" s="6"/>
    </row>
    <row r="5" spans="1:7" ht="12.75">
      <c r="A5" s="6" t="s">
        <v>30</v>
      </c>
      <c r="B5" s="8" t="s">
        <v>31</v>
      </c>
      <c r="C5" s="8"/>
      <c r="D5" s="8"/>
      <c r="E5" s="8" t="s">
        <v>75</v>
      </c>
      <c r="F5" s="8" t="s">
        <v>75</v>
      </c>
      <c r="G5" s="6"/>
    </row>
    <row r="6" spans="1:7" ht="12.75">
      <c r="A6" s="9"/>
      <c r="B6" s="9"/>
      <c r="C6" s="10" t="s">
        <v>33</v>
      </c>
      <c r="D6" s="10" t="s">
        <v>35</v>
      </c>
      <c r="E6" s="10" t="s">
        <v>36</v>
      </c>
      <c r="F6" s="20" t="s">
        <v>37</v>
      </c>
      <c r="G6" s="6"/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9">
        <v>6</v>
      </c>
      <c r="G7" s="6"/>
    </row>
    <row r="8" spans="1:7" ht="12.75">
      <c r="A8" s="6">
        <v>1</v>
      </c>
      <c r="B8" s="6" t="s">
        <v>67</v>
      </c>
      <c r="C8" s="8"/>
      <c r="D8" s="8"/>
      <c r="E8" s="8"/>
      <c r="F8" s="8"/>
      <c r="G8" s="6"/>
    </row>
    <row r="9" spans="1:7" ht="12.75">
      <c r="A9" s="6"/>
      <c r="B9" s="6" t="s">
        <v>153</v>
      </c>
      <c r="C9" s="8" t="s">
        <v>155</v>
      </c>
      <c r="D9" s="8">
        <v>100</v>
      </c>
      <c r="E9" s="8">
        <v>5.5</v>
      </c>
      <c r="F9" s="8"/>
      <c r="G9" s="6"/>
    </row>
    <row r="10" spans="1:7" ht="12.75">
      <c r="A10" s="6"/>
      <c r="B10" s="8" t="s">
        <v>154</v>
      </c>
      <c r="C10" s="8" t="s">
        <v>156</v>
      </c>
      <c r="D10" s="8">
        <v>111</v>
      </c>
      <c r="E10" s="8">
        <v>8.6</v>
      </c>
      <c r="F10" s="8"/>
      <c r="G10" s="6"/>
    </row>
    <row r="11" spans="1:7" ht="12.75">
      <c r="A11" s="6">
        <v>2</v>
      </c>
      <c r="B11" s="6" t="s">
        <v>68</v>
      </c>
      <c r="C11" s="8" t="s">
        <v>118</v>
      </c>
      <c r="D11" s="8">
        <v>94</v>
      </c>
      <c r="E11" s="8">
        <v>0.8</v>
      </c>
      <c r="F11" s="8"/>
      <c r="G11" s="6"/>
    </row>
    <row r="12" spans="1:7" ht="12.75">
      <c r="A12" s="6"/>
      <c r="B12" s="6"/>
      <c r="C12" s="8"/>
      <c r="D12" s="8"/>
      <c r="E12" s="8"/>
      <c r="F12" s="8"/>
      <c r="G12" s="6"/>
    </row>
    <row r="13" spans="1:7" ht="12.75">
      <c r="A13" s="6">
        <v>3</v>
      </c>
      <c r="B13" s="6" t="s">
        <v>119</v>
      </c>
      <c r="C13" s="8" t="s">
        <v>121</v>
      </c>
      <c r="D13" s="8">
        <v>111</v>
      </c>
      <c r="E13" s="8">
        <v>7</v>
      </c>
      <c r="F13" s="8"/>
      <c r="G13" s="6"/>
    </row>
    <row r="14" spans="1:7" ht="12.75">
      <c r="A14" s="6"/>
      <c r="B14" s="6" t="s">
        <v>120</v>
      </c>
      <c r="C14" s="8" t="s">
        <v>122</v>
      </c>
      <c r="D14" s="8">
        <v>100</v>
      </c>
      <c r="E14" s="8">
        <v>5.2</v>
      </c>
      <c r="F14" s="8"/>
      <c r="G14" s="6"/>
    </row>
    <row r="15" spans="1:7" ht="12.75">
      <c r="A15" s="6"/>
      <c r="B15" s="6"/>
      <c r="C15" s="8"/>
      <c r="D15" s="8"/>
      <c r="E15" s="8"/>
      <c r="F15" s="8"/>
      <c r="G15" s="6"/>
    </row>
    <row r="16" spans="1:7" ht="12.75">
      <c r="A16" s="6">
        <v>4</v>
      </c>
      <c r="B16" s="6" t="s">
        <v>123</v>
      </c>
      <c r="C16" s="8" t="s">
        <v>124</v>
      </c>
      <c r="D16" s="8">
        <v>156</v>
      </c>
      <c r="E16" s="8">
        <v>12.1</v>
      </c>
      <c r="F16" s="8"/>
      <c r="G16" s="6"/>
    </row>
    <row r="17" spans="1:7" ht="12.75">
      <c r="A17" s="6"/>
      <c r="B17" s="6"/>
      <c r="C17" s="8"/>
      <c r="D17" s="8"/>
      <c r="E17" s="8"/>
      <c r="F17" s="8"/>
      <c r="G17" s="6"/>
    </row>
    <row r="18" spans="1:7" ht="12.75">
      <c r="A18" s="6">
        <v>5</v>
      </c>
      <c r="B18" s="6" t="s">
        <v>160</v>
      </c>
      <c r="C18" s="8" t="s">
        <v>161</v>
      </c>
      <c r="D18" s="8">
        <v>288</v>
      </c>
      <c r="E18" s="8">
        <v>3.5</v>
      </c>
      <c r="F18" s="8"/>
      <c r="G18" s="6"/>
    </row>
    <row r="19" spans="1:7" ht="12.75">
      <c r="A19" s="6"/>
      <c r="B19" s="6"/>
      <c r="C19" s="8"/>
      <c r="D19" s="8"/>
      <c r="E19" s="8"/>
      <c r="F19" s="8"/>
      <c r="G19" s="6"/>
    </row>
    <row r="20" spans="1:7" ht="12.75">
      <c r="A20" s="6">
        <v>6</v>
      </c>
      <c r="B20" s="6" t="s">
        <v>71</v>
      </c>
      <c r="C20" s="8" t="s">
        <v>125</v>
      </c>
      <c r="D20" s="8">
        <v>94</v>
      </c>
      <c r="E20" s="8">
        <v>1.64</v>
      </c>
      <c r="F20" s="8">
        <v>5.4</v>
      </c>
      <c r="G20" s="6"/>
    </row>
    <row r="21" spans="1:7" ht="12.75">
      <c r="A21" s="6"/>
      <c r="B21" s="6"/>
      <c r="C21" s="8" t="s">
        <v>126</v>
      </c>
      <c r="D21" s="8">
        <v>190</v>
      </c>
      <c r="E21" s="8">
        <v>2.2</v>
      </c>
      <c r="F21" s="8">
        <v>7.2</v>
      </c>
      <c r="G21" s="6"/>
    </row>
    <row r="22" spans="1:7" ht="12.75">
      <c r="A22" s="6"/>
      <c r="B22" s="6"/>
      <c r="C22" s="8" t="s">
        <v>127</v>
      </c>
      <c r="D22" s="8">
        <v>96</v>
      </c>
      <c r="E22" s="8">
        <v>3.33</v>
      </c>
      <c r="F22" s="8">
        <v>10.8</v>
      </c>
      <c r="G22" s="6"/>
    </row>
    <row r="23" spans="1:7" ht="12.75">
      <c r="A23" s="6"/>
      <c r="B23" s="6"/>
      <c r="C23" s="8"/>
      <c r="D23" s="8"/>
      <c r="E23" s="8"/>
      <c r="F23" s="8"/>
      <c r="G23" s="6"/>
    </row>
    <row r="24" spans="1:7" ht="12.75">
      <c r="A24" s="6">
        <v>7</v>
      </c>
      <c r="B24" s="6" t="s">
        <v>72</v>
      </c>
      <c r="C24" s="8" t="s">
        <v>128</v>
      </c>
      <c r="D24" s="8">
        <v>864</v>
      </c>
      <c r="E24" s="8">
        <v>2.65</v>
      </c>
      <c r="F24" s="8">
        <v>18</v>
      </c>
      <c r="G24" s="6"/>
    </row>
    <row r="25" spans="1:7" ht="12.75">
      <c r="A25" s="6"/>
      <c r="B25" s="6"/>
      <c r="C25" s="8"/>
      <c r="D25" s="8"/>
      <c r="E25" s="8"/>
      <c r="F25" s="8"/>
      <c r="G25" s="6"/>
    </row>
    <row r="26" spans="1:7" ht="12.75">
      <c r="A26" s="6">
        <v>8</v>
      </c>
      <c r="B26" s="6" t="s">
        <v>73</v>
      </c>
      <c r="C26" s="8" t="s">
        <v>129</v>
      </c>
      <c r="D26" s="8">
        <v>284</v>
      </c>
      <c r="E26" s="8"/>
      <c r="F26" s="8">
        <f>1.2*3</f>
        <v>3.5999999999999996</v>
      </c>
      <c r="G26" s="6"/>
    </row>
    <row r="27" spans="1:7" ht="12.75">
      <c r="A27" s="6"/>
      <c r="B27" s="6"/>
      <c r="C27" s="8"/>
      <c r="D27" s="8"/>
      <c r="E27" s="8"/>
      <c r="F27" s="8"/>
      <c r="G27" s="6"/>
    </row>
    <row r="28" spans="1:7" ht="12.75">
      <c r="A28" s="6">
        <v>9</v>
      </c>
      <c r="B28" s="6" t="s">
        <v>74</v>
      </c>
      <c r="C28" s="8" t="s">
        <v>157</v>
      </c>
      <c r="D28" s="8">
        <v>2</v>
      </c>
      <c r="E28" s="8"/>
      <c r="F28" s="8">
        <v>20.25</v>
      </c>
      <c r="G28" s="6"/>
    </row>
    <row r="29" spans="1:7" ht="12.75">
      <c r="A29" s="2"/>
      <c r="B29" s="9"/>
      <c r="C29" s="10"/>
      <c r="D29" s="10"/>
      <c r="E29" s="10"/>
      <c r="F29" s="20"/>
      <c r="G29" s="6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6" ht="12.75">
      <c r="A33" s="5"/>
      <c r="B33" s="5"/>
      <c r="C33" s="5"/>
      <c r="D33" s="5"/>
      <c r="E33" s="5"/>
      <c r="F33" s="5"/>
    </row>
  </sheetData>
  <printOptions/>
  <pageMargins left="0.75" right="0.27" top="0.7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8.75390625" style="0" customWidth="1"/>
    <col min="4" max="4" width="8.25390625" style="0" customWidth="1"/>
    <col min="5" max="5" width="9.25390625" style="0" customWidth="1"/>
    <col min="6" max="6" width="12.25390625" style="0" customWidth="1"/>
    <col min="7" max="7" width="9.75390625" style="0" customWidth="1"/>
    <col min="8" max="8" width="10.125" style="0" customWidth="1"/>
    <col min="9" max="9" width="7.875" style="0" customWidth="1"/>
    <col min="10" max="10" width="7.375" style="0" customWidth="1"/>
    <col min="11" max="11" width="6.375" style="0" customWidth="1"/>
  </cols>
  <sheetData>
    <row r="1" ht="12.75">
      <c r="D1" s="3"/>
    </row>
    <row r="2" ht="12.75">
      <c r="B2" t="s">
        <v>38</v>
      </c>
    </row>
    <row r="3" spans="1:13" ht="12.75">
      <c r="A3" s="2"/>
      <c r="B3" s="2"/>
      <c r="C3" s="2"/>
      <c r="D3" s="2"/>
      <c r="E3" s="2"/>
      <c r="F3" s="2"/>
      <c r="G3" s="25"/>
      <c r="H3" s="25"/>
      <c r="I3" s="2"/>
      <c r="J3" s="2"/>
      <c r="K3" s="2"/>
      <c r="L3" s="2"/>
      <c r="M3" s="2"/>
    </row>
    <row r="4" spans="1:14" ht="12.75">
      <c r="A4" s="11" t="s">
        <v>5</v>
      </c>
      <c r="B4" s="11"/>
      <c r="C4" s="7"/>
      <c r="D4" s="7"/>
      <c r="E4" s="7"/>
      <c r="F4" s="7" t="s">
        <v>45</v>
      </c>
      <c r="G4" s="12" t="s">
        <v>47</v>
      </c>
      <c r="H4" s="4"/>
      <c r="I4" s="15"/>
      <c r="J4" s="23" t="s">
        <v>53</v>
      </c>
      <c r="K4" s="16"/>
      <c r="L4" s="11" t="s">
        <v>58</v>
      </c>
      <c r="M4" s="11" t="s">
        <v>61</v>
      </c>
      <c r="N4" s="6"/>
    </row>
    <row r="5" spans="1:14" ht="12.75">
      <c r="A5" s="6" t="s">
        <v>6</v>
      </c>
      <c r="B5" s="8" t="s">
        <v>39</v>
      </c>
      <c r="C5" s="8" t="s">
        <v>40</v>
      </c>
      <c r="D5" s="8" t="s">
        <v>42</v>
      </c>
      <c r="E5" s="8" t="s">
        <v>44</v>
      </c>
      <c r="F5" s="8" t="s">
        <v>64</v>
      </c>
      <c r="G5" s="26" t="s">
        <v>48</v>
      </c>
      <c r="H5" s="4"/>
      <c r="I5" s="6" t="s">
        <v>54</v>
      </c>
      <c r="J5" s="11" t="s">
        <v>56</v>
      </c>
      <c r="K5" s="24" t="s">
        <v>57</v>
      </c>
      <c r="L5" s="6" t="s">
        <v>59</v>
      </c>
      <c r="M5" s="6" t="s">
        <v>62</v>
      </c>
      <c r="N5" s="6"/>
    </row>
    <row r="6" spans="1:14" ht="12.75">
      <c r="A6" s="6"/>
      <c r="B6" s="6"/>
      <c r="C6" s="8" t="s">
        <v>41</v>
      </c>
      <c r="D6" s="8" t="s">
        <v>43</v>
      </c>
      <c r="E6" s="8"/>
      <c r="F6" s="10" t="s">
        <v>65</v>
      </c>
      <c r="G6" s="27" t="s">
        <v>49</v>
      </c>
      <c r="H6" s="28"/>
      <c r="I6" s="6" t="s">
        <v>55</v>
      </c>
      <c r="J6" s="6"/>
      <c r="K6" s="13"/>
      <c r="L6" s="6" t="s">
        <v>60</v>
      </c>
      <c r="M6" s="6" t="s">
        <v>63</v>
      </c>
      <c r="N6" s="6"/>
    </row>
    <row r="7" spans="1:14" ht="12.75">
      <c r="A7" s="6"/>
      <c r="B7" s="6"/>
      <c r="C7" s="8"/>
      <c r="D7" s="8"/>
      <c r="E7" s="8"/>
      <c r="F7" s="8" t="s">
        <v>46</v>
      </c>
      <c r="G7" s="22" t="s">
        <v>50</v>
      </c>
      <c r="H7" s="22" t="s">
        <v>51</v>
      </c>
      <c r="I7" s="6"/>
      <c r="J7" s="6"/>
      <c r="K7" s="13"/>
      <c r="L7" s="6"/>
      <c r="M7" s="6"/>
      <c r="N7" s="6"/>
    </row>
    <row r="8" spans="1:14" ht="12.75">
      <c r="A8" s="6"/>
      <c r="B8" s="6"/>
      <c r="C8" s="6"/>
      <c r="D8" s="6"/>
      <c r="E8" s="6"/>
      <c r="F8" s="8"/>
      <c r="G8" s="6" t="s">
        <v>46</v>
      </c>
      <c r="H8" s="6" t="s">
        <v>52</v>
      </c>
      <c r="I8" s="6"/>
      <c r="J8" s="6"/>
      <c r="K8" s="13"/>
      <c r="L8" s="6"/>
      <c r="M8" s="6"/>
      <c r="N8" s="6"/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9">
        <v>11</v>
      </c>
      <c r="L9" s="15">
        <v>12</v>
      </c>
      <c r="M9" s="15">
        <v>13</v>
      </c>
      <c r="N9" s="6"/>
    </row>
    <row r="10" spans="1:13" ht="12.75">
      <c r="A10">
        <v>1</v>
      </c>
      <c r="B10" t="s">
        <v>144</v>
      </c>
      <c r="C10" s="3" t="s">
        <v>35</v>
      </c>
      <c r="D10" s="3">
        <v>100</v>
      </c>
      <c r="E10" s="3" t="s">
        <v>168</v>
      </c>
      <c r="F10" s="39">
        <v>2.6</v>
      </c>
      <c r="G10" s="39">
        <f>F10*D10</f>
        <v>260</v>
      </c>
      <c r="H10" s="41">
        <f>(F10*D10)/8</f>
        <v>32.5</v>
      </c>
      <c r="I10" t="s">
        <v>149</v>
      </c>
      <c r="J10">
        <v>5</v>
      </c>
      <c r="K10">
        <v>1</v>
      </c>
      <c r="L10" s="32">
        <v>1.85</v>
      </c>
      <c r="M10">
        <f>L10+L11*D10</f>
        <v>94.05</v>
      </c>
    </row>
    <row r="11" spans="2:12" ht="12.75">
      <c r="B11" t="s">
        <v>169</v>
      </c>
      <c r="D11" s="3"/>
      <c r="F11" s="3">
        <v>0.87</v>
      </c>
      <c r="G11" s="3">
        <f>F11*D10</f>
        <v>87</v>
      </c>
      <c r="H11" s="42">
        <f>(F11*D10)/8</f>
        <v>10.875</v>
      </c>
      <c r="J11">
        <v>4</v>
      </c>
      <c r="K11">
        <v>1</v>
      </c>
      <c r="L11">
        <v>0.922</v>
      </c>
    </row>
    <row r="12" spans="2:13" ht="12.75">
      <c r="B12" s="1" t="s">
        <v>147</v>
      </c>
      <c r="C12" s="3" t="s">
        <v>35</v>
      </c>
      <c r="D12" s="3">
        <v>111</v>
      </c>
      <c r="E12" s="3" t="s">
        <v>168</v>
      </c>
      <c r="F12" s="39">
        <v>3</v>
      </c>
      <c r="G12" s="39">
        <f>F12*D12</f>
        <v>333</v>
      </c>
      <c r="H12" s="41">
        <f>(F12*D12)/8</f>
        <v>41.625</v>
      </c>
      <c r="J12">
        <v>3</v>
      </c>
      <c r="K12">
        <v>1</v>
      </c>
      <c r="L12" s="32">
        <v>2.4</v>
      </c>
      <c r="M12">
        <f>L12+L13*D12</f>
        <v>120.06000000000002</v>
      </c>
    </row>
    <row r="13" spans="3:12" ht="12.75">
      <c r="C13" s="3"/>
      <c r="D13" s="3"/>
      <c r="E13" s="3"/>
      <c r="F13" s="3">
        <v>1</v>
      </c>
      <c r="G13" s="3">
        <f>F13*D12</f>
        <v>111</v>
      </c>
      <c r="H13" s="42">
        <f>(F13*D12)/8</f>
        <v>13.875</v>
      </c>
      <c r="I13" t="s">
        <v>150</v>
      </c>
      <c r="J13">
        <v>6</v>
      </c>
      <c r="K13">
        <v>1</v>
      </c>
      <c r="L13">
        <v>1.06</v>
      </c>
    </row>
    <row r="14" spans="3:8" ht="12.75">
      <c r="C14" s="3"/>
      <c r="D14" s="3"/>
      <c r="E14" s="3"/>
      <c r="F14" s="3"/>
      <c r="G14" s="3"/>
      <c r="H14" s="3"/>
    </row>
    <row r="15" spans="1:8" ht="12.75">
      <c r="A15">
        <v>2</v>
      </c>
      <c r="B15" t="s">
        <v>145</v>
      </c>
      <c r="C15" s="3"/>
      <c r="D15" s="3"/>
      <c r="E15" s="3"/>
      <c r="F15" s="3"/>
      <c r="G15" s="3"/>
      <c r="H15" s="3"/>
    </row>
    <row r="16" spans="2:13" ht="12.75">
      <c r="B16" t="s">
        <v>148</v>
      </c>
      <c r="C16" s="3" t="s">
        <v>35</v>
      </c>
      <c r="D16" s="3">
        <v>100</v>
      </c>
      <c r="E16" s="3" t="s">
        <v>146</v>
      </c>
      <c r="F16" s="37">
        <v>5.5</v>
      </c>
      <c r="G16" s="39">
        <f>F16*D16</f>
        <v>550</v>
      </c>
      <c r="H16" s="41">
        <f>(F16*D16)/8</f>
        <v>68.75</v>
      </c>
      <c r="I16" t="s">
        <v>149</v>
      </c>
      <c r="J16">
        <v>5</v>
      </c>
      <c r="K16">
        <v>1</v>
      </c>
      <c r="L16" s="36">
        <v>4.11</v>
      </c>
      <c r="M16">
        <f>L16+L17*D16</f>
        <v>121.11</v>
      </c>
    </row>
    <row r="17" spans="2:12" ht="12.75">
      <c r="B17" s="1"/>
      <c r="D17" s="3"/>
      <c r="E17" s="3"/>
      <c r="F17" s="38">
        <v>1.1</v>
      </c>
      <c r="G17" s="3">
        <f>F17*D16</f>
        <v>110.00000000000001</v>
      </c>
      <c r="H17" s="42">
        <f>(F17*D16)/8</f>
        <v>13.750000000000002</v>
      </c>
      <c r="J17">
        <v>4</v>
      </c>
      <c r="K17">
        <v>1</v>
      </c>
      <c r="L17">
        <v>1.17</v>
      </c>
    </row>
    <row r="18" spans="2:13" ht="12.75">
      <c r="B18" s="1" t="s">
        <v>147</v>
      </c>
      <c r="C18" s="3" t="s">
        <v>35</v>
      </c>
      <c r="D18" s="3">
        <v>111</v>
      </c>
      <c r="E18" s="3" t="s">
        <v>146</v>
      </c>
      <c r="F18" s="37">
        <v>6</v>
      </c>
      <c r="G18" s="39">
        <f>F18*D18</f>
        <v>666</v>
      </c>
      <c r="H18" s="41">
        <f>(F18*D18)/8</f>
        <v>83.25</v>
      </c>
      <c r="J18">
        <v>3</v>
      </c>
      <c r="K18">
        <v>2</v>
      </c>
      <c r="L18" s="32">
        <v>4.49</v>
      </c>
      <c r="M18">
        <f>L18+L19*D18</f>
        <v>145.46</v>
      </c>
    </row>
    <row r="19" spans="3:12" ht="12.75">
      <c r="C19" s="3"/>
      <c r="D19" s="3"/>
      <c r="E19" s="3"/>
      <c r="F19" s="38">
        <v>1.2</v>
      </c>
      <c r="G19" s="42">
        <f>F19*D18</f>
        <v>133.2</v>
      </c>
      <c r="H19" s="42">
        <f>(F19*D18)/8</f>
        <v>16.65</v>
      </c>
      <c r="J19">
        <v>2</v>
      </c>
      <c r="K19">
        <v>1</v>
      </c>
      <c r="L19">
        <v>1.27</v>
      </c>
    </row>
    <row r="20" spans="3:11" ht="12.75">
      <c r="C20" s="3"/>
      <c r="D20" s="3"/>
      <c r="E20" s="3"/>
      <c r="F20" s="3"/>
      <c r="G20" s="3"/>
      <c r="H20" s="3"/>
      <c r="I20" t="s">
        <v>150</v>
      </c>
      <c r="J20">
        <v>6</v>
      </c>
      <c r="K20">
        <v>1</v>
      </c>
    </row>
    <row r="21" spans="3:8" ht="12.75">
      <c r="C21" s="3"/>
      <c r="D21" s="3"/>
      <c r="E21" s="3"/>
      <c r="F21" s="3"/>
      <c r="G21" s="3"/>
      <c r="H21" s="3"/>
    </row>
    <row r="22" spans="1:13" ht="12.75">
      <c r="A22">
        <v>3</v>
      </c>
      <c r="B22" t="s">
        <v>151</v>
      </c>
      <c r="C22" s="3" t="s">
        <v>35</v>
      </c>
      <c r="D22" s="3">
        <v>94</v>
      </c>
      <c r="E22" s="3" t="s">
        <v>152</v>
      </c>
      <c r="F22" s="39">
        <v>1.1</v>
      </c>
      <c r="G22" s="41">
        <f>F22*D22</f>
        <v>103.4</v>
      </c>
      <c r="H22" s="41">
        <f>(F22*D22)/8</f>
        <v>12.925</v>
      </c>
      <c r="I22" t="s">
        <v>149</v>
      </c>
      <c r="J22">
        <v>5</v>
      </c>
      <c r="K22">
        <v>1</v>
      </c>
      <c r="L22" s="32">
        <v>0.823</v>
      </c>
      <c r="M22" s="35">
        <f>L22+L23*D22</f>
        <v>22.725</v>
      </c>
    </row>
    <row r="23" spans="3:12" ht="12.75">
      <c r="C23" s="3"/>
      <c r="D23" s="3"/>
      <c r="E23" s="3"/>
      <c r="F23" s="3">
        <v>0.22</v>
      </c>
      <c r="G23" s="42">
        <f>F23*D22</f>
        <v>20.68</v>
      </c>
      <c r="H23" s="42">
        <f>(F23*D22)/8</f>
        <v>2.585</v>
      </c>
      <c r="J23">
        <v>4</v>
      </c>
      <c r="K23">
        <v>1</v>
      </c>
      <c r="L23">
        <v>0.233</v>
      </c>
    </row>
    <row r="24" spans="3:11" ht="12.75">
      <c r="C24" s="3"/>
      <c r="D24" s="3"/>
      <c r="E24" s="3"/>
      <c r="F24" s="3"/>
      <c r="G24" s="3"/>
      <c r="H24" s="3"/>
      <c r="J24">
        <v>3</v>
      </c>
      <c r="K24">
        <v>2</v>
      </c>
    </row>
    <row r="25" spans="3:11" ht="12.75">
      <c r="C25" s="3"/>
      <c r="D25" s="3"/>
      <c r="E25" s="3"/>
      <c r="F25" s="3"/>
      <c r="G25" s="3"/>
      <c r="H25" s="3"/>
      <c r="J25">
        <v>2</v>
      </c>
      <c r="K25">
        <v>1</v>
      </c>
    </row>
    <row r="26" spans="3:11" ht="12.75">
      <c r="C26" s="3"/>
      <c r="D26" s="3"/>
      <c r="E26" s="3"/>
      <c r="F26" s="3"/>
      <c r="G26" s="3"/>
      <c r="H26" s="3"/>
      <c r="I26" t="s">
        <v>150</v>
      </c>
      <c r="J26">
        <v>6</v>
      </c>
      <c r="K26">
        <v>1</v>
      </c>
    </row>
    <row r="27" spans="3:8" ht="12.75">
      <c r="C27" s="3"/>
      <c r="D27" s="3"/>
      <c r="E27" s="3"/>
      <c r="F27" s="3"/>
      <c r="G27" s="3"/>
      <c r="H27" s="3"/>
    </row>
    <row r="28" spans="1:13" ht="12.75">
      <c r="A28">
        <v>4</v>
      </c>
      <c r="B28" t="s">
        <v>170</v>
      </c>
      <c r="C28" s="3" t="s">
        <v>35</v>
      </c>
      <c r="D28" s="3">
        <v>288</v>
      </c>
      <c r="E28" s="3" t="s">
        <v>152</v>
      </c>
      <c r="F28" s="39">
        <v>4.3</v>
      </c>
      <c r="G28" s="41">
        <f>F28*D28</f>
        <v>1238.3999999999999</v>
      </c>
      <c r="H28" s="41">
        <f>(F28*D28)/8</f>
        <v>154.79999999999998</v>
      </c>
      <c r="I28" t="s">
        <v>149</v>
      </c>
      <c r="J28">
        <v>5</v>
      </c>
      <c r="K28">
        <v>1</v>
      </c>
      <c r="L28" s="32">
        <v>3.22</v>
      </c>
      <c r="M28" s="35">
        <f>L28+L29*D28</f>
        <v>265.87600000000003</v>
      </c>
    </row>
    <row r="29" spans="3:12" ht="12.75">
      <c r="C29" s="3"/>
      <c r="D29" s="3"/>
      <c r="E29" s="3"/>
      <c r="F29" s="3">
        <v>0.86</v>
      </c>
      <c r="G29" s="42">
        <f>F29*D28</f>
        <v>247.68</v>
      </c>
      <c r="H29" s="42">
        <f>(F29*D28)/8</f>
        <v>30.96</v>
      </c>
      <c r="J29">
        <v>4</v>
      </c>
      <c r="K29">
        <v>1</v>
      </c>
      <c r="L29">
        <v>0.912</v>
      </c>
    </row>
    <row r="30" spans="3:11" ht="12.75">
      <c r="C30" s="3"/>
      <c r="D30" s="3"/>
      <c r="E30" s="3"/>
      <c r="F30" s="3"/>
      <c r="G30" s="3"/>
      <c r="H30" s="3"/>
      <c r="J30">
        <v>3</v>
      </c>
      <c r="K30">
        <v>2</v>
      </c>
    </row>
    <row r="31" spans="3:11" ht="12.75">
      <c r="C31" s="3"/>
      <c r="D31" s="3"/>
      <c r="E31" s="3"/>
      <c r="F31" s="3"/>
      <c r="G31" s="3"/>
      <c r="H31" s="3"/>
      <c r="J31">
        <v>2</v>
      </c>
      <c r="K31">
        <v>1</v>
      </c>
    </row>
    <row r="32" spans="3:11" ht="12.75">
      <c r="C32" s="3"/>
      <c r="D32" s="3"/>
      <c r="E32" s="3"/>
      <c r="F32" s="3"/>
      <c r="G32" s="3"/>
      <c r="H32" s="3"/>
      <c r="I32" t="s">
        <v>150</v>
      </c>
      <c r="J32">
        <v>6</v>
      </c>
      <c r="K32">
        <v>1</v>
      </c>
    </row>
    <row r="33" spans="3:8" ht="12.75">
      <c r="C33" s="3"/>
      <c r="D33" s="3"/>
      <c r="E33" s="3"/>
      <c r="F33" s="3"/>
      <c r="G33" s="3"/>
      <c r="H33" s="3"/>
    </row>
    <row r="34" spans="1:13" ht="12.75">
      <c r="A34">
        <v>5</v>
      </c>
      <c r="B34" t="s">
        <v>171</v>
      </c>
      <c r="C34" s="3" t="s">
        <v>35</v>
      </c>
      <c r="D34" s="3">
        <v>156</v>
      </c>
      <c r="E34" s="3" t="s">
        <v>152</v>
      </c>
      <c r="F34" s="40">
        <v>8</v>
      </c>
      <c r="G34" s="41">
        <f>F34*D34</f>
        <v>1248</v>
      </c>
      <c r="H34" s="41">
        <f>(F34*D34)/8</f>
        <v>156</v>
      </c>
      <c r="I34" t="s">
        <v>149</v>
      </c>
      <c r="J34">
        <v>6</v>
      </c>
      <c r="K34">
        <v>1</v>
      </c>
      <c r="L34" s="32">
        <v>6.56</v>
      </c>
      <c r="M34">
        <f>L34+L35*D34</f>
        <v>271.76</v>
      </c>
    </row>
    <row r="35" spans="4:12" ht="12.75">
      <c r="D35" s="3"/>
      <c r="F35" s="3">
        <v>1.6</v>
      </c>
      <c r="G35" s="42">
        <f>F35*D34</f>
        <v>249.60000000000002</v>
      </c>
      <c r="H35" s="42">
        <f>(F35*D34)/8</f>
        <v>31.200000000000003</v>
      </c>
      <c r="J35">
        <v>5</v>
      </c>
      <c r="K35">
        <v>1</v>
      </c>
      <c r="L35" s="35">
        <v>1.7</v>
      </c>
    </row>
    <row r="36" spans="4:11" ht="12.75">
      <c r="D36" s="3"/>
      <c r="F36" s="3"/>
      <c r="J36">
        <v>4</v>
      </c>
      <c r="K36">
        <v>1</v>
      </c>
    </row>
    <row r="37" spans="4:11" ht="12.75">
      <c r="D37" s="3"/>
      <c r="F37" s="3"/>
      <c r="J37">
        <v>3</v>
      </c>
      <c r="K37">
        <v>2</v>
      </c>
    </row>
    <row r="38" spans="4:11" ht="12.75">
      <c r="D38" s="3"/>
      <c r="F38" s="3"/>
      <c r="J38">
        <v>2</v>
      </c>
      <c r="K38">
        <v>1</v>
      </c>
    </row>
    <row r="39" spans="4:11" ht="12.75">
      <c r="D39" s="3"/>
      <c r="F39" s="3"/>
      <c r="I39" t="s">
        <v>150</v>
      </c>
      <c r="J39">
        <v>6</v>
      </c>
      <c r="K39">
        <v>1</v>
      </c>
    </row>
    <row r="40" spans="4:6" ht="12.75">
      <c r="D40" s="3"/>
      <c r="F40" s="3"/>
    </row>
    <row r="41" spans="1:13" ht="12.75">
      <c r="A41">
        <v>6</v>
      </c>
      <c r="B41" t="s">
        <v>172</v>
      </c>
      <c r="C41" s="3" t="s">
        <v>35</v>
      </c>
      <c r="D41" s="3">
        <f>94+190+96</f>
        <v>380</v>
      </c>
      <c r="E41" s="3" t="s">
        <v>173</v>
      </c>
      <c r="F41" s="40">
        <v>3</v>
      </c>
      <c r="G41" s="41">
        <f>F41*D41</f>
        <v>1140</v>
      </c>
      <c r="H41" s="41">
        <f>(F41*D41)/8</f>
        <v>142.5</v>
      </c>
      <c r="I41" t="s">
        <v>149</v>
      </c>
      <c r="J41">
        <v>5</v>
      </c>
      <c r="K41">
        <v>1</v>
      </c>
      <c r="L41" s="32">
        <v>2.28</v>
      </c>
      <c r="M41">
        <f>L41+L42*D41</f>
        <v>304.38</v>
      </c>
    </row>
    <row r="42" spans="3:12" ht="12.75">
      <c r="C42" s="3"/>
      <c r="D42" s="3"/>
      <c r="F42" s="3">
        <v>0.75</v>
      </c>
      <c r="G42" s="42">
        <f>F42*D41</f>
        <v>285</v>
      </c>
      <c r="H42" s="42">
        <f>(F42*D41)/8</f>
        <v>35.625</v>
      </c>
      <c r="J42">
        <v>4</v>
      </c>
      <c r="K42">
        <v>1</v>
      </c>
      <c r="L42">
        <v>0.795</v>
      </c>
    </row>
    <row r="43" spans="3:11" ht="12.75">
      <c r="C43" s="3"/>
      <c r="D43" s="3"/>
      <c r="F43" s="3"/>
      <c r="J43">
        <v>3</v>
      </c>
      <c r="K43">
        <v>1</v>
      </c>
    </row>
    <row r="44" spans="3:11" ht="12.75">
      <c r="C44" s="3"/>
      <c r="D44" s="3"/>
      <c r="F44" s="3"/>
      <c r="J44">
        <v>2</v>
      </c>
      <c r="K44">
        <v>1</v>
      </c>
    </row>
    <row r="45" spans="3:11" ht="12.75">
      <c r="C45" s="3"/>
      <c r="D45" s="3"/>
      <c r="F45" s="3"/>
      <c r="I45" t="s">
        <v>150</v>
      </c>
      <c r="J45">
        <v>6</v>
      </c>
      <c r="K45">
        <v>1</v>
      </c>
    </row>
    <row r="46" spans="3:6" ht="12.75">
      <c r="C46" s="3"/>
      <c r="D46" s="3"/>
      <c r="F46" s="3"/>
    </row>
    <row r="47" spans="1:13" ht="12.75">
      <c r="A47">
        <v>7</v>
      </c>
      <c r="B47" t="s">
        <v>72</v>
      </c>
      <c r="C47" s="3" t="s">
        <v>35</v>
      </c>
      <c r="D47" s="3">
        <v>864</v>
      </c>
      <c r="E47" s="3" t="s">
        <v>174</v>
      </c>
      <c r="F47" s="39">
        <v>1.2</v>
      </c>
      <c r="G47" s="41">
        <f>F47*D47</f>
        <v>1036.8</v>
      </c>
      <c r="H47" s="41">
        <f>(F47*D47)/8</f>
        <v>129.6</v>
      </c>
      <c r="I47" t="s">
        <v>149</v>
      </c>
      <c r="J47">
        <v>4</v>
      </c>
      <c r="K47">
        <v>1</v>
      </c>
      <c r="L47" s="32">
        <v>0.849</v>
      </c>
      <c r="M47" s="35">
        <f>L47+L48*D47</f>
        <v>275.601</v>
      </c>
    </row>
    <row r="48" spans="4:12" ht="12.75">
      <c r="D48" s="3"/>
      <c r="E48" s="3"/>
      <c r="F48" s="3">
        <v>0.3</v>
      </c>
      <c r="G48" s="42">
        <f>F48*D47</f>
        <v>259.2</v>
      </c>
      <c r="H48" s="42">
        <f>(F48*D47)/8</f>
        <v>32.4</v>
      </c>
      <c r="J48">
        <v>3</v>
      </c>
      <c r="K48">
        <v>2</v>
      </c>
      <c r="L48">
        <v>0.318</v>
      </c>
    </row>
    <row r="49" spans="4:11" ht="12.75">
      <c r="D49" s="3"/>
      <c r="E49" s="3"/>
      <c r="J49">
        <v>2</v>
      </c>
      <c r="K49">
        <v>1</v>
      </c>
    </row>
    <row r="50" spans="4:11" ht="12.75">
      <c r="D50" s="3"/>
      <c r="E50" s="3"/>
      <c r="I50" t="s">
        <v>150</v>
      </c>
      <c r="J50">
        <v>6</v>
      </c>
      <c r="K50">
        <v>1</v>
      </c>
    </row>
    <row r="51" spans="4:5" ht="12.75">
      <c r="D51" s="3"/>
      <c r="E51" s="3"/>
    </row>
    <row r="52" spans="1:13" ht="12.75">
      <c r="A52">
        <v>8</v>
      </c>
      <c r="B52" t="s">
        <v>175</v>
      </c>
      <c r="C52" s="3" t="s">
        <v>101</v>
      </c>
      <c r="D52" s="3">
        <v>43.26</v>
      </c>
      <c r="E52" s="3" t="s">
        <v>176</v>
      </c>
      <c r="F52" s="3">
        <v>18.5</v>
      </c>
      <c r="G52" s="42">
        <f>F52*D52</f>
        <v>800.31</v>
      </c>
      <c r="H52" s="42">
        <f>G52/8</f>
        <v>100.03875</v>
      </c>
      <c r="I52" t="s">
        <v>149</v>
      </c>
      <c r="J52">
        <v>4</v>
      </c>
      <c r="K52">
        <v>1</v>
      </c>
      <c r="L52">
        <v>13.78</v>
      </c>
      <c r="M52">
        <f>L52+L53*D52</f>
        <v>13.78</v>
      </c>
    </row>
    <row r="53" spans="4:11" ht="12.75">
      <c r="D53" s="3"/>
      <c r="E53" s="3"/>
      <c r="G53" s="3"/>
      <c r="H53" s="3"/>
      <c r="J53">
        <v>3</v>
      </c>
      <c r="K53">
        <v>1</v>
      </c>
    </row>
    <row r="54" spans="4:8" ht="12.75">
      <c r="D54" s="3"/>
      <c r="E54" s="3"/>
      <c r="G54" s="3"/>
      <c r="H54" s="3"/>
    </row>
    <row r="55" spans="1:13" ht="12.75">
      <c r="A55">
        <v>9</v>
      </c>
      <c r="B55" t="s">
        <v>177</v>
      </c>
      <c r="C55" s="3" t="s">
        <v>101</v>
      </c>
      <c r="D55" s="3">
        <v>54</v>
      </c>
      <c r="E55" s="3" t="s">
        <v>176</v>
      </c>
      <c r="F55" s="3">
        <v>6.4</v>
      </c>
      <c r="G55" s="42">
        <f>F55*D55</f>
        <v>345.6</v>
      </c>
      <c r="H55" s="42">
        <f>G55/8</f>
        <v>43.2</v>
      </c>
      <c r="I55" t="s">
        <v>149</v>
      </c>
      <c r="J55">
        <v>4</v>
      </c>
      <c r="K55">
        <v>1</v>
      </c>
      <c r="L55">
        <v>4.77</v>
      </c>
      <c r="M55">
        <f>L55+L56*D55</f>
        <v>4.77</v>
      </c>
    </row>
    <row r="56" spans="4:11" ht="12.75">
      <c r="D56" s="3"/>
      <c r="G56" s="3"/>
      <c r="H56" s="3"/>
      <c r="J56">
        <v>3</v>
      </c>
      <c r="K56">
        <v>1</v>
      </c>
    </row>
    <row r="57" spans="4:8" ht="12.75">
      <c r="D57" s="3"/>
      <c r="G57" s="3"/>
      <c r="H57" s="3"/>
    </row>
    <row r="58" spans="4:8" ht="12.75">
      <c r="D58" s="3"/>
      <c r="G58" s="3"/>
      <c r="H58" s="3"/>
    </row>
    <row r="59" spans="4:8" ht="12.75">
      <c r="D59" s="3"/>
      <c r="G59" s="3"/>
      <c r="H59" s="3"/>
    </row>
    <row r="60" spans="4:8" ht="12.75">
      <c r="D60" s="3"/>
      <c r="G60" s="3"/>
      <c r="H60" s="3"/>
    </row>
    <row r="61" spans="7:8" ht="12.75">
      <c r="G61" s="3"/>
      <c r="H61" s="3"/>
    </row>
    <row r="62" ht="12.75">
      <c r="H62" s="3"/>
    </row>
    <row r="63" ht="12.75">
      <c r="H63" s="3"/>
    </row>
  </sheetData>
  <printOptions/>
  <pageMargins left="0.75" right="0.59" top="0.63" bottom="0.6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"KM"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2003-01-19T13:28:48Z</cp:lastPrinted>
  <dcterms:created xsi:type="dcterms:W3CDTF">2002-11-13T09:16:10Z</dcterms:created>
  <dcterms:modified xsi:type="dcterms:W3CDTF">2003-01-19T13:39:52Z</dcterms:modified>
  <cp:category/>
  <cp:version/>
  <cp:contentType/>
  <cp:contentStatus/>
</cp:coreProperties>
</file>